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40" yWindow="20" windowWidth="27320" windowHeight="13300" tabRatio="715" firstSheet="1" activeTab="1"/>
  </bookViews>
  <sheets>
    <sheet name="Общая" sheetId="1" r:id="rId1"/>
    <sheet name="Склад" sheetId="2" r:id="rId2"/>
    <sheet name="Возраст склада" sheetId="11" r:id="rId3"/>
    <sheet name="Издержки" sheetId="3" r:id="rId4"/>
    <sheet name="Рентабельность" sheetId="4" r:id="rId5"/>
    <sheet name="Фин устойчивость" sheetId="5" r:id="rId6"/>
    <sheet name="Обор средства" sheetId="6" r:id="rId7"/>
    <sheet name="Капитал" sheetId="9" r:id="rId8"/>
    <sheet name="Sheet7" sheetId="7" r:id="rId9"/>
    <sheet name="Конкуренты" sheetId="10" r:id="rId10"/>
    <sheet name="Выводы" sheetId="12" r:id="rId11"/>
  </sheets>
  <externalReferences>
    <externalReference r:id="rId12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7" l="1"/>
  <c r="C4" i="7"/>
  <c r="D4" i="7"/>
  <c r="E4" i="7"/>
  <c r="F4" i="7"/>
  <c r="B5" i="7"/>
  <c r="C5" i="7"/>
  <c r="D5" i="7"/>
  <c r="E5" i="7"/>
  <c r="F5" i="7"/>
  <c r="B6" i="7"/>
  <c r="C6" i="7"/>
  <c r="D6" i="7"/>
  <c r="E6" i="7"/>
  <c r="F6" i="7"/>
  <c r="B7" i="7"/>
  <c r="C7" i="7"/>
  <c r="D7" i="7"/>
  <c r="E7" i="7"/>
  <c r="F7" i="7"/>
  <c r="B8" i="7"/>
  <c r="C8" i="7"/>
  <c r="D8" i="7"/>
  <c r="E8" i="7"/>
  <c r="F8" i="7"/>
  <c r="N79" i="3"/>
  <c r="N77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29" i="3"/>
  <c r="N27" i="3"/>
  <c r="N26" i="3"/>
  <c r="N25" i="3"/>
  <c r="N24" i="3"/>
  <c r="B6" i="1"/>
  <c r="B10" i="1"/>
  <c r="B16" i="1"/>
  <c r="B13" i="1"/>
  <c r="B14" i="1"/>
  <c r="B3" i="1"/>
  <c r="H3" i="1"/>
  <c r="I3" i="1"/>
  <c r="J3" i="1"/>
  <c r="K3" i="1"/>
  <c r="L3" i="1"/>
  <c r="H2" i="1"/>
  <c r="I2" i="1"/>
  <c r="J2" i="1"/>
  <c r="K2" i="1"/>
  <c r="L2" i="1"/>
  <c r="L4" i="1"/>
  <c r="K4" i="1"/>
  <c r="J4" i="1"/>
  <c r="I4" i="1"/>
  <c r="H4" i="1"/>
  <c r="C2" i="1"/>
  <c r="C3" i="1"/>
  <c r="C4" i="1"/>
  <c r="D2" i="1"/>
  <c r="D3" i="1"/>
  <c r="D4" i="1"/>
  <c r="E2" i="1"/>
  <c r="E3" i="1"/>
  <c r="E4" i="1"/>
  <c r="B4" i="1"/>
  <c r="G3" i="1"/>
  <c r="G2" i="1"/>
</calcChain>
</file>

<file path=xl/comments1.xml><?xml version="1.0" encoding="utf-8"?>
<comments xmlns="http://schemas.openxmlformats.org/spreadsheetml/2006/main">
  <authors>
    <author>Rimas</author>
  </authors>
  <commentList>
    <comment ref="A7" authorId="0">
      <text>
        <r>
          <rPr>
            <b/>
            <sz val="8"/>
            <color indexed="81"/>
            <rFont val="Tahoma"/>
            <family val="2"/>
          </rPr>
          <t>Rimas:</t>
        </r>
        <r>
          <rPr>
            <sz val="8"/>
            <color indexed="81"/>
            <rFont val="Tahoma"/>
            <family val="2"/>
          </rPr>
          <t xml:space="preserve">
Оборачиваемость дебиторской задолженности</t>
        </r>
      </text>
    </comment>
  </commentList>
</comments>
</file>

<file path=xl/sharedStrings.xml><?xml version="1.0" encoding="utf-8"?>
<sst xmlns="http://schemas.openxmlformats.org/spreadsheetml/2006/main" count="301" uniqueCount="254">
  <si>
    <t>Январь</t>
  </si>
  <si>
    <t>Февраль</t>
  </si>
  <si>
    <t>Март</t>
  </si>
  <si>
    <t>Апрель</t>
  </si>
  <si>
    <t>Май</t>
  </si>
  <si>
    <t>Маржинальная прибыль, руб без НДС</t>
  </si>
  <si>
    <t>Кредиторская задолженность</t>
  </si>
  <si>
    <t>Итог</t>
  </si>
  <si>
    <t>Товар в пути (все размещенные заказы)</t>
  </si>
  <si>
    <t>Складские запасы, продаж цена без НДС</t>
  </si>
  <si>
    <t>Товары категория А</t>
  </si>
  <si>
    <t>Товары категория В</t>
  </si>
  <si>
    <t>Товары категория С</t>
  </si>
  <si>
    <t>Товары категория X (Неликвиды)</t>
  </si>
  <si>
    <t>%</t>
  </si>
  <si>
    <t>Брак</t>
  </si>
  <si>
    <t xml:space="preserve">Продажа Неликвидов План себестоимость руб </t>
  </si>
  <si>
    <t>Продажа Неликвидов Факт себестоимость руб</t>
  </si>
  <si>
    <t>Прибыль по неликвидам (вал)</t>
  </si>
  <si>
    <t>Дебеторская задолженность оборачиваемость</t>
  </si>
  <si>
    <t>Комплектующие</t>
  </si>
  <si>
    <t>Другое</t>
  </si>
  <si>
    <t>% выполнения</t>
  </si>
  <si>
    <t>Особенно важно понимать соотношение постоянных издержек (аренда, амортизация, заработная плата основного персонала, эксплуатационные расходы) и переменных (маркетинг и реклама, поездки и бонусы). При необходимости можно пересмотреть только переменные расходы, но никак не постоянные.</t>
  </si>
  <si>
    <t xml:space="preserve"> Виды рентабельности:</t>
  </si>
  <si>
    <t xml:space="preserve"> • Рентабельность продаж (общая рентабельность) – отношение чистой прибыли к выручке. Основной показатель ценности компании!</t>
  </si>
  <si>
    <t>Показывает, сколько рублей чистой прибыли приходится на рубль полученной выручки. Показатель характеризует эффективность основной деятельности предприятия.</t>
  </si>
  <si>
    <t xml:space="preserve"> • Рентабельность производства – отношение чистой прибыли к производственной себестоимости. Показывает, сколько рублей чистой прибыли приходится на рубль затрат, пошедших на производство продукции. Показатель используется для оценки уровня затрат на производство продукции.</t>
  </si>
  <si>
    <t xml:space="preserve"> • Рентабельность вложенного капитала – отношение чистой (или балансовой) прибыли к сумме инвестированного в предприятие капитала. Показывает, сколько рублей чистой прибыли приходится на рубль инвестированного в предприятие капитала. Под инвестированным в предприятие капиталом в данном случае понимается собственный капитал. Показатель актуален для Вас, так как является одним из контрольных параметров для собственника (акционера) предприятия.</t>
  </si>
  <si>
    <t>Срок оборота дебиторской и кредиторской задолженности.</t>
  </si>
  <si>
    <t>Определяя срок оборота дебиторской и кредиторской задолженности, Вы выясняете, может ли Ваше предприятие увеличить сроки оплаты для клиентов, добившись таким образом дополнительного конкурентного преимущества, если это не противоречит культуре и политике компании. Если срок оборота дебиторской задолженности существенно меньше срока оборота кредиторской, то возможность увеличения срока оплаты для клиентов существует. В противном случае нужно поручить руководителю отдела по работе с клиентами проанализировать платежную дисциплину клиентов и продумать, как можно улучшить условия оплаты поставок.</t>
  </si>
  <si>
    <t>Издержки факт</t>
  </si>
  <si>
    <t>Издержки план</t>
  </si>
  <si>
    <t>Структура издержек</t>
  </si>
  <si>
    <t>Постоянные</t>
  </si>
  <si>
    <t>Переменные</t>
  </si>
  <si>
    <t>Дебиторская задолженность, руб.</t>
  </si>
  <si>
    <t>Плохие задолженности, руб.</t>
  </si>
  <si>
    <t>Плохие задолженности, %</t>
  </si>
  <si>
    <t>Оборачиваемость</t>
  </si>
  <si>
    <t>Оборачиваемость (в днях)</t>
  </si>
  <si>
    <t>Дебеторская задолженность, руб</t>
  </si>
  <si>
    <t>Оборачиваемость в днях</t>
  </si>
  <si>
    <t>Затраты</t>
  </si>
  <si>
    <t>Неликвиды, руб</t>
  </si>
  <si>
    <t>Реализация, руб</t>
  </si>
  <si>
    <t xml:space="preserve">Вал прибыль, руб </t>
  </si>
  <si>
    <t>Затраты %</t>
  </si>
  <si>
    <t>Дата</t>
  </si>
  <si>
    <t>0-90 дней</t>
  </si>
  <si>
    <t>91-180 дней</t>
  </si>
  <si>
    <t>181-270 дней</t>
  </si>
  <si>
    <t>&gt;270 дней</t>
  </si>
  <si>
    <t>Остаток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</si>
  <si>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</si>
  <si>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</si>
  <si>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</si>
  <si>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</si>
  <si>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</si>
  <si>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</si>
  <si>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</si>
  <si>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</si>
  <si>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ПРОДАЖА</t>
  </si>
  <si>
    <t>Выручка</t>
  </si>
  <si>
    <t>Себестоимость продаж</t>
  </si>
  <si>
    <t>НДС</t>
  </si>
  <si>
    <t>Валовая прибыль</t>
  </si>
  <si>
    <t>ЗАТРАТЫ И РАСХОДЫ</t>
  </si>
  <si>
    <t>УПРАВЛЕНЧЕСКИЕ РАСХОДЫ</t>
  </si>
  <si>
    <t>Обслуживание зданий</t>
  </si>
  <si>
    <t xml:space="preserve">  Аренда</t>
  </si>
  <si>
    <t xml:space="preserve">  Ремонт и эксплуатация</t>
  </si>
  <si>
    <t>Административные издержки</t>
  </si>
  <si>
    <t xml:space="preserve">  Охрана офиса</t>
  </si>
  <si>
    <t xml:space="preserve">  Телефон и факс</t>
  </si>
  <si>
    <t xml:space="preserve">  Почтовые расходы</t>
  </si>
  <si>
    <t xml:space="preserve">  Питание в офисе</t>
  </si>
  <si>
    <t xml:space="preserve">  Канцтовары и мелкие хозрасходы</t>
  </si>
  <si>
    <t xml:space="preserve">  Мобильная связь</t>
  </si>
  <si>
    <t xml:space="preserve">  Обслуживание ПО и компьютерной техники</t>
  </si>
  <si>
    <t>Затраты на оплату труда</t>
  </si>
  <si>
    <t xml:space="preserve">  Основная оплата труда</t>
  </si>
  <si>
    <t xml:space="preserve">  Премии и поощрения</t>
  </si>
  <si>
    <t>Отчисления в ЕСН</t>
  </si>
  <si>
    <t>Амортизационные отчисления</t>
  </si>
  <si>
    <t>Отчисления на страхование</t>
  </si>
  <si>
    <t>Прочие услуги и издержки</t>
  </si>
  <si>
    <t>Реализация ОС</t>
  </si>
  <si>
    <t>КОММЕРЧЕСКИЕ РАСХОДЫ</t>
  </si>
  <si>
    <t>Автомобили</t>
  </si>
  <si>
    <t xml:space="preserve">  ГСМ</t>
  </si>
  <si>
    <t xml:space="preserve">  Ремонт и обслуживание</t>
  </si>
  <si>
    <t xml:space="preserve">  Прочие расходы и издержки</t>
  </si>
  <si>
    <t>Расходы на продажу</t>
  </si>
  <si>
    <t xml:space="preserve">  Командировочные расходы</t>
  </si>
  <si>
    <t xml:space="preserve">  Наемный транспорт</t>
  </si>
  <si>
    <t>Рекламные расходы</t>
  </si>
  <si>
    <t xml:space="preserve">  Реклама и продвижение</t>
  </si>
  <si>
    <t xml:space="preserve">  Презентации и выставки</t>
  </si>
  <si>
    <t>Прочие расходы</t>
  </si>
  <si>
    <t xml:space="preserve">  Недостачи и брак</t>
  </si>
  <si>
    <t xml:space="preserve">  Спис. задолж. по образцам</t>
  </si>
  <si>
    <t xml:space="preserve">  Товары на складах, Коррекция</t>
  </si>
  <si>
    <t xml:space="preserve">  Поощрение клиентов</t>
  </si>
  <si>
    <t xml:space="preserve">  Расчеты по налогам и сборам</t>
  </si>
  <si>
    <t xml:space="preserve">  Оплата услуг банков</t>
  </si>
  <si>
    <t>Курсовые разницы</t>
  </si>
  <si>
    <t>Прибыли и убытки</t>
  </si>
  <si>
    <t xml:space="preserve">  Прибыли и убытки обычной деятельности</t>
  </si>
  <si>
    <t xml:space="preserve">  Сальдо прочих доходов и расходов</t>
  </si>
  <si>
    <t>Изготовление образцов</t>
  </si>
  <si>
    <t>Прочие доходы</t>
  </si>
  <si>
    <t>Прибыль (убыток)</t>
  </si>
  <si>
    <t>Оценка стоимости чистых активов организации</t>
  </si>
  <si>
    <t>Показатель</t>
  </si>
  <si>
    <t>Значение показателя</t>
  </si>
  <si>
    <t>Изменение</t>
  </si>
  <si>
    <t>в тыс. руб.</t>
  </si>
  <si>
    <t>в % к валюте баланса</t>
  </si>
  <si>
    <t>1. Чистые активы</t>
  </si>
  <si>
    <t>231 729 255</t>
  </si>
  <si>
    <t>252 735 675</t>
  </si>
  <si>
    <t>289 544 237</t>
  </si>
  <si>
    <t>313 802 383</t>
  </si>
  <si>
    <t>+82 073 128</t>
  </si>
  <si>
    <t>2. Уставный капитал</t>
  </si>
  <si>
    <t>21 264</t>
  </si>
  <si>
    <t>&lt;0,1</t>
  </si>
  <si>
    <t>–</t>
  </si>
  <si>
    <t>3. Превышение чистых активов над уставным капиталом (стр.1-стр.2)</t>
  </si>
  <si>
    <t>231 707 991</t>
  </si>
  <si>
    <t>252 714 411</t>
  </si>
  <si>
    <t>289 522 973</t>
  </si>
  <si>
    <t>313 781 119</t>
  </si>
  <si>
    <t>на начало анализируемого период (31.12.2009)</t>
  </si>
  <si>
    <t>на конец на начало анализируемого период (31.12.2012)</t>
  </si>
  <si>
    <t>± % (гр.5-гр.2)</t>
  </si>
  <si>
    <t>± % ((гр.5-гр.2) : гр.2)</t>
  </si>
  <si>
    <t>Описание показателя и его нормативное значение</t>
  </si>
  <si>
    <t>Отношение стоимости внеоборотных активов к величине собственного капитала организации.</t>
  </si>
  <si>
    <t>Отношение оборотных средств к стоимости всего имущества. Характеризует отраслевую специфику организации.</t>
  </si>
  <si>
    <t>Отношение наиболее мобильной части оборотных средств (денежных средств и финансовых вложений) к общей стоимости оборотных активов.</t>
  </si>
  <si>
    <t>-1 568,99</t>
  </si>
  <si>
    <t>-3 171,06</t>
  </si>
  <si>
    <t>-3 181,39</t>
  </si>
  <si>
    <t>Отношение краткосрочной задолженности к общей сумме задолженности.</t>
  </si>
  <si>
    <t>Изменение показателя (гр.5-гр.2)</t>
  </si>
  <si>
    <t>Отношение собственного капитала к общей сумме капитала. Нормальное значение для данной отрасли: 0,55 и более (оптимальное 0,65-0,75).</t>
  </si>
  <si>
    <t>Отношение заемного капитала к собственному.  Нормальное значение для данной отрасли: 0,82 и менее (оптимальное 0,33-0,54).</t>
  </si>
  <si>
    <t>Отношение собственных оборотных средств к оборотным активам.  Нормальное значение: не менее 0,1.</t>
  </si>
  <si>
    <t xml:space="preserve"> Анализ финансовой устойчивости организации</t>
  </si>
  <si>
    <t>Основные показатели финансовой устойчивости организации</t>
  </si>
  <si>
    <t>Отношение собственного капитала и долгосрочных обязательств к общей сумме капитала. Нормальное значение для данной отрасли: 0,85 и более.</t>
  </si>
  <si>
    <t>Отношение собственных оборотных средств к источникам собственных средств. Нормальное значение: 0,05 и более.</t>
  </si>
  <si>
    <t>Отношение собственных оборотных средств к стоимости запасов. Нормальное значение: 0,5 и более.</t>
  </si>
  <si>
    <t>Коэффициент автономии</t>
  </si>
  <si>
    <t>Коэффициент финансового левериджа</t>
  </si>
  <si>
    <t>Коэффициент обеспеченности собственными оборотными средствами</t>
  </si>
  <si>
    <t>Индекс постоянного актива</t>
  </si>
  <si>
    <t>Коэффициент покрытия инвестиций</t>
  </si>
  <si>
    <t>Коэффициент маневренности собственного капитала</t>
  </si>
  <si>
    <t>Коэффициент мобильности имущества</t>
  </si>
  <si>
    <t>Коэффициент мобильности оборотных средств</t>
  </si>
  <si>
    <t>Коэффициент обеспеченности запасов</t>
  </si>
  <si>
    <t>Коэффициент краткосрочной задолженности</t>
  </si>
  <si>
    <t>Коэффициент автономии организации на последний день анализируемого периода составил 0,5. Полученное значение свидетельствует о ее значительной зависимости от кредиторов по причине недостатка собственного капитала. За весь рассматриваемый период коэффициент автономии значительно уменьшился (на 0,16).</t>
  </si>
  <si>
    <t>Структура капитала организации</t>
  </si>
  <si>
    <t>Коэффициент покрытия инвестиций за 3 года уменьшился на 0,19, c 0,73 до 0,54. Значение коэффициента по состоянию на 31.12.2012 ниже нормативного значения. В течение всего периода наблюдалось уменьшение коэффициента покрытия инвестиций.</t>
  </si>
  <si>
    <t>Значение коэффициента обеспеченности материальных запасов на последний день анализируемого периода (31.12.2012) составило -3 171,06. За рассматриваемый период (с 31.12.2009 по 31.12.2012) изменение коэффициента обеспеченности материальных запасов составило -3 181,39, кроме того, тенденцию на падение коэффициента обеспеченности материальных запасов также подтверждает усредненный (линейный) тренд. Несмотря на то, что в начале рассматриваемого периода значение коэффициента соответствовало норме, в конце периода оно стало неудовлетворительным. На 31 декабря 2012 г. значение коэффициента обеспеченности материальных запасов является явно не соответствующим принятому нормативу.</t>
  </si>
  <si>
    <t>По коэффициенту краткосрочной задолженности видно, что величина краткосрочной кредиторской задолженности организации значительно превосходит величину долгосрочной задолженности (92% и 8% соответственно). При этом за 3 последних года доля долгосрочной задолженности уменьшилась на 12%.</t>
  </si>
  <si>
    <t>Значение в днях</t>
  </si>
  <si>
    <t>2012 г.</t>
  </si>
  <si>
    <t>2010 г.</t>
  </si>
  <si>
    <t>2011 г.</t>
  </si>
  <si>
    <t>&lt;1</t>
  </si>
  <si>
    <t>9 472,6</t>
  </si>
  <si>
    <t>* Приведен расчет показателя в днях. Значение коэффициента равно отношению 365 к значению показателя в днях.</t>
  </si>
  <si>
    <t>Оборачиваемость активов в среднем за 3 года показывает, что организация получает выручку, равную сумме всех имеющихся активов за 316 календарных дней. Чтобы получить выручку равную среднегодовому остатку материально-производственных запасов в среднем требуется 1 день.</t>
  </si>
  <si>
    <t>Оборачиваемость оборотных средств  (отношение средней величины оборотных активов к среднедневной выручке*; нормальное значение для данной отрасли: 146 и менее дн.)</t>
  </si>
  <si>
    <t>Оборачиваемость дебиторской задолженности (отношение средней величины дебиторской задолженности к среднедневной выручке; нормальное значение для данной отрасли: 68 и менее дн.)</t>
  </si>
  <si>
    <t>Оборачиваемость запасов (отношение средней стоимости запасов к среднедневной выручке; нормальное значение для данной отрасли: 32 и менее дн.)</t>
  </si>
  <si>
    <t>Оборачиваемость кредиторской задолженности (отношение средней величины кредиторской задолженности к среднедневной выручке)</t>
  </si>
  <si>
    <t>Оборачиваемость активов (отношение средней стоимости активов к среднедневной выручке)</t>
  </si>
  <si>
    <t>Оборачиваемость собственного капитала (отношение средней величины собственного капитала к среднедневной выручке)</t>
  </si>
  <si>
    <t>Изменение, дн. (гр.4 - гр.2)</t>
  </si>
  <si>
    <t>Коэфф.
2010 г.</t>
  </si>
  <si>
    <t>Коэфф.
2012 г.</t>
  </si>
  <si>
    <t>Расчет показателей деловой активности (оборачиваемости)</t>
  </si>
  <si>
    <t>Рентабельность собственного капитала = Чистая прибыль (ЧП) / Собственный капитал (СК) = ЧП/Выручка Х Выручка/Активы Х Активы/СК</t>
  </si>
  <si>
    <t>В данной формуле рентабельность собственного капитала представлена в виде произведения трех факторов: рентабельности продаж по чистой прибыли, оборачиваемости активов и показателя, характеризующего долю собственного капитала. В следующей таблице представлено влияние каждого из указанных факторов, рассчитанное методом цепных подстановок.</t>
  </si>
  <si>
    <t>Фактор</t>
  </si>
  <si>
    <t>Изменение рентабельности собственного капитала,</t>
  </si>
  <si>
    <t>Увеличение рентабельности деятельности продаж (по чистой прибыли)</t>
  </si>
  <si>
    <t xml:space="preserve">Уменьшение оборачиваемости активов </t>
  </si>
  <si>
    <t>Снижение доли собственного капитала</t>
  </si>
  <si>
    <t>Итого изменение рентабельности собственного капитала, выраженной в %</t>
  </si>
  <si>
    <t>Выводы по результатам анализа</t>
  </si>
  <si>
    <t>3.1. Оценка ключевых показателей</t>
  </si>
  <si>
    <t>По результатам проведенного анализа выделены и сгруппированы по качественному признаку основные показатели финансового положения и результатов деятельности ОАО "Заря" за анализируемый период (с 31.12.2009 по 31.12.2012).</t>
  </si>
  <si>
    <t>Следующие 2 показателя финансового положения и результатов деятельности организации имеют исключительно хорошие значения:</t>
  </si>
  <si>
    <t>чистые активы превышают уставный капитал, при этом за весь рассматриваемый период наблюдалось увеличение чистых активов;</t>
  </si>
  <si>
    <t>положительная динамика прибыли до процентов к уплате и налогообложения (EBIT) на рубль выручки организации (+4,2 коп. к 15,2 коп. с рубля выручки за 2010 год).</t>
  </si>
  <si>
    <t>В ходе анализа были получены следующие показатели, положительно характеризующие финансовое положение и результаты деятельности ОАО "Заря":</t>
  </si>
  <si>
    <t>соответствует нормативному значению коэффициент абсолютной ликвидности;</t>
  </si>
  <si>
    <t>чистая прибыль составляет существенный процент от совокупной стоимости активов организации (10,5% за последний год);</t>
  </si>
  <si>
    <t>положительная динамика рентабельности продаж (+0,4 процентных пункта от рентабельности 11% за 2010 год);</t>
  </si>
  <si>
    <t>за 2012 год получена прибыль от продаж (52 137 675 тыс. руб.), однако наблюдалась ее отрицательная динамика по сравнению с предшествующим годом (-14 810 383 тыс. руб.);</t>
  </si>
  <si>
    <t>чистая прибыль за 2012 год составила 67 191 723 тыс. руб. (+2 064 546 тыс. руб. по сравнению с предшествующим годом).</t>
  </si>
  <si>
    <t>Среди всех полученных в ходе анализа показателей имеется один, имеющий значение на границе нормативного– не в полной мере соблюдается нормальное соотношение активов по степени ликвидности и обязательств по сроку погашения.</t>
  </si>
  <si>
    <t>Среди отрицательных показателей финансового положения организации можно выделить следующие:</t>
  </si>
  <si>
    <t>высокая зависимость организации от заемного капитала (собственный капитал составляет только 50%);</t>
  </si>
  <si>
    <t>не укладывается в нормативное значение коэффициент быстрой (промежуточной) ликвидности;</t>
  </si>
  <si>
    <t>отрицательная динамика собственного капитала относительно общего изменения активов организации;</t>
  </si>
  <si>
    <t>коэффициент покрытия инвестиций ниже нормы (доля собственного капитала и долгосрочных обязательств составляет только 54% от общего капитала организации);</t>
  </si>
  <si>
    <t>неустойчивое финансовое положение по величине собственных оборотных средств.</t>
  </si>
  <si>
    <t>Показатели финансового положения ОАО "Заря", имеющие критические значения:</t>
  </si>
  <si>
    <t>значение коэффициента обеспеченности собственными оборотными средствами (-1,13) не соответствует нормативному и находится в области критических значений;</t>
  </si>
  <si>
    <t>коэффициент текущей (общей) ликвидности значительно ниже нормального значения.</t>
  </si>
  <si>
    <t>Оценка ключевых показателей</t>
  </si>
  <si>
    <t>Следующие 2 показателя финансового положения и результатов деятельности организации имеют исключительно хорошие значения: положительная динамика прибыли до процентов к уплате и налогообложения (EBIT) на рубль выручки организации (+4,2 коп. к 15,2 коп. с рубля выручки за 2010 год).</t>
  </si>
  <si>
    <t>Показатель собственных оборотных средств (СОС)</t>
  </si>
  <si>
    <t>Излишек (недостаток)*</t>
  </si>
  <si>
    <t>на начало анализируемого периода (31.12.2009)</t>
  </si>
  <si>
    <t>на конец анализируемого периода (31.12.2012)</t>
  </si>
  <si>
    <t>на 31.12.2009</t>
  </si>
  <si>
    <t>на 31.12.2010</t>
  </si>
  <si>
    <t>на 31.12.2011</t>
  </si>
  <si>
    <t>на 31.12.2012</t>
  </si>
  <si>
    <t xml:space="preserve">  СОС1 (рассчитан без учета долгосрочных и краткосрочных пассивов)</t>
  </si>
  <si>
    <t>49 267 119</t>
  </si>
  <si>
    <t>-174 922 119</t>
  </si>
  <si>
    <t>+44 496 749</t>
  </si>
  <si>
    <t>-63 309 033</t>
  </si>
  <si>
    <t>-119 668 126</t>
  </si>
  <si>
    <t>-174 977 281</t>
  </si>
  <si>
    <t xml:space="preserve">  СОС2 (рассчитан с учетом долгосрочных пассивов; фактически равен чистому оборотному капиталу, Net Working Capital)</t>
  </si>
  <si>
    <t>74 082 095</t>
  </si>
  <si>
    <t>-148 474 624</t>
  </si>
  <si>
    <t>+69 311 725</t>
  </si>
  <si>
    <t>+18 990 165</t>
  </si>
  <si>
    <t>-34 615 238</t>
  </si>
  <si>
    <t>-148 529 786</t>
  </si>
  <si>
    <t xml:space="preserve">  СОС3 (рассчитанные с учетом как долгосрочных пассивов, так и краткосрочной задолженности по кредитам и займам)</t>
  </si>
  <si>
    <t>100 522 489</t>
  </si>
  <si>
    <t>113 692 142</t>
  </si>
  <si>
    <t>+95 752 119</t>
  </si>
  <si>
    <t>+120 770 239</t>
  </si>
  <si>
    <t>+108 000 285</t>
  </si>
  <si>
    <t>+113 636 980</t>
  </si>
  <si>
    <t>Анализ финансовой устойчивости по величине излишка (недостатка) собственных оборотных средств СОС</t>
  </si>
  <si>
    <t>Краткосрочные обязательства</t>
  </si>
  <si>
    <t>Долгосрочные обязательства</t>
  </si>
  <si>
    <t>Собственный капитал</t>
  </si>
  <si>
    <t>Коэффициент обеспеченности собственными оборотными средствами за 3 последних года резко снизился на 1,41 и составил -1,13. На 31.12.2012 значение коэффициента является крайне неудовлетворительным. Несмотря на то, что в начале анализируемого периода значение коэффициента обеспеченности собственными оборотными средствами соответствовало норме, позже оно стало неудовлетворительным.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</si>
</sst>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#,##0.0"/>
    <numFmt numFmtId="167" formatCode="#,##0;[Red]\-#,##0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b/>
      <sz val="16"/>
      <color theme="1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4" tint="0.399914548173467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4" tint="0.39991454817346722"/>
      </left>
      <right/>
      <top style="thin">
        <color theme="0" tint="-0.14996795556505021"/>
      </top>
      <bottom style="thin">
        <color theme="4" tint="0.39991454817346722"/>
      </bottom>
      <diagonal/>
    </border>
    <border>
      <left/>
      <right/>
      <top style="thin">
        <color theme="0" tint="-0.14996795556505021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1454817346722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4" tint="0.39991454817346722"/>
      </right>
      <top/>
      <bottom style="thin">
        <color theme="0" tint="-0.14996795556505021"/>
      </bottom>
      <diagonal/>
    </border>
    <border>
      <left/>
      <right style="thin">
        <color theme="4" tint="0.3999145481734672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4" tint="0.39991454817346722"/>
      </right>
      <top style="thin">
        <color theme="0" tint="-0.14996795556505021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1454817346722"/>
      </left>
      <right/>
      <top style="thin">
        <color theme="0" tint="-0.14996795556505021"/>
      </top>
      <bottom style="thin">
        <color theme="4" tint="0.39994506668294322"/>
      </bottom>
      <diagonal/>
    </border>
    <border>
      <left/>
      <right/>
      <top style="thin">
        <color theme="0" tint="-0.14996795556505021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0" tint="-0.14996795556505021"/>
      </top>
      <bottom style="thin">
        <color theme="4" tint="0.399945066682943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5">
    <xf numFmtId="0" fontId="0" fillId="0" borderId="0" xfId="0"/>
    <xf numFmtId="0" fontId="2" fillId="2" borderId="0" xfId="1" applyFont="1"/>
    <xf numFmtId="0" fontId="7" fillId="2" borderId="0" xfId="1" applyFont="1"/>
    <xf numFmtId="0" fontId="7" fillId="0" borderId="0" xfId="0" applyFont="1" applyAlignment="1">
      <alignment horizontal="center" vertical="center"/>
    </xf>
    <xf numFmtId="0" fontId="7" fillId="4" borderId="0" xfId="3" applyFont="1" applyAlignment="1">
      <alignment horizontal="center" vertical="center"/>
    </xf>
    <xf numFmtId="0" fontId="7" fillId="0" borderId="0" xfId="0" applyFont="1"/>
    <xf numFmtId="4" fontId="7" fillId="2" borderId="0" xfId="1" applyNumberFormat="1" applyFont="1"/>
    <xf numFmtId="0" fontId="7" fillId="5" borderId="0" xfId="0" applyFont="1" applyFill="1"/>
    <xf numFmtId="4" fontId="7" fillId="5" borderId="0" xfId="0" applyNumberFormat="1" applyFont="1" applyFill="1"/>
    <xf numFmtId="10" fontId="7" fillId="2" borderId="0" xfId="1" applyNumberFormat="1" applyFont="1"/>
    <xf numFmtId="4" fontId="2" fillId="2" borderId="0" xfId="1" applyNumberFormat="1" applyFont="1"/>
    <xf numFmtId="0" fontId="4" fillId="5" borderId="0" xfId="3" applyFont="1" applyFill="1"/>
    <xf numFmtId="4" fontId="4" fillId="5" borderId="0" xfId="3" applyNumberFormat="1" applyFont="1" applyFill="1"/>
    <xf numFmtId="10" fontId="4" fillId="5" borderId="0" xfId="3" applyNumberFormat="1" applyFont="1" applyFill="1"/>
    <xf numFmtId="0" fontId="7" fillId="4" borderId="0" xfId="3" applyFont="1"/>
    <xf numFmtId="10" fontId="7" fillId="4" borderId="0" xfId="3" applyNumberFormat="1" applyFont="1"/>
    <xf numFmtId="0" fontId="7" fillId="3" borderId="0" xfId="2" applyFont="1"/>
    <xf numFmtId="10" fontId="7" fillId="3" borderId="0" xfId="2" applyNumberFormat="1" applyFont="1"/>
    <xf numFmtId="0" fontId="7" fillId="5" borderId="0" xfId="3" applyFont="1" applyFill="1"/>
    <xf numFmtId="4" fontId="7" fillId="5" borderId="0" xfId="3" applyNumberFormat="1" applyFont="1" applyFill="1"/>
    <xf numFmtId="10" fontId="7" fillId="5" borderId="0" xfId="3" applyNumberFormat="1" applyFont="1" applyFill="1"/>
    <xf numFmtId="0" fontId="7" fillId="6" borderId="0" xfId="3" applyFont="1" applyFill="1"/>
    <xf numFmtId="10" fontId="7" fillId="6" borderId="0" xfId="3" applyNumberFormat="1" applyFont="1" applyFill="1"/>
    <xf numFmtId="0" fontId="0" fillId="5" borderId="0" xfId="0" applyFill="1"/>
    <xf numFmtId="4" fontId="7" fillId="4" borderId="0" xfId="3" applyNumberFormat="1" applyFont="1"/>
    <xf numFmtId="4" fontId="7" fillId="3" borderId="0" xfId="2" applyNumberFormat="1" applyFont="1"/>
    <xf numFmtId="0" fontId="7" fillId="6" borderId="0" xfId="0" applyFont="1" applyFill="1"/>
    <xf numFmtId="0" fontId="7" fillId="7" borderId="0" xfId="3" applyFont="1" applyFill="1"/>
    <xf numFmtId="0" fontId="7" fillId="7" borderId="0" xfId="0" applyFont="1" applyFill="1"/>
    <xf numFmtId="0" fontId="7" fillId="5" borderId="0" xfId="0" applyFont="1" applyFill="1" applyAlignment="1">
      <alignment horizontal="center" vertical="center"/>
    </xf>
    <xf numFmtId="10" fontId="7" fillId="5" borderId="0" xfId="1" applyNumberFormat="1" applyFont="1" applyFill="1"/>
    <xf numFmtId="0" fontId="8" fillId="0" borderId="0" xfId="0" applyFont="1" applyAlignment="1">
      <alignment horizontal="center" vertical="center"/>
    </xf>
    <xf numFmtId="0" fontId="2" fillId="2" borderId="0" xfId="1"/>
    <xf numFmtId="0" fontId="4" fillId="4" borderId="0" xfId="3"/>
    <xf numFmtId="0" fontId="0" fillId="0" borderId="1" xfId="0" applyBorder="1"/>
    <xf numFmtId="3" fontId="0" fillId="0" borderId="2" xfId="0" applyNumberFormat="1" applyBorder="1"/>
    <xf numFmtId="164" fontId="0" fillId="0" borderId="2" xfId="0" applyNumberFormat="1" applyBorder="1"/>
    <xf numFmtId="165" fontId="0" fillId="0" borderId="2" xfId="0" applyNumberFormat="1" applyBorder="1"/>
    <xf numFmtId="0" fontId="0" fillId="0" borderId="3" xfId="0" applyBorder="1"/>
    <xf numFmtId="1" fontId="0" fillId="0" borderId="4" xfId="0" applyNumberFormat="1" applyBorder="1"/>
    <xf numFmtId="0" fontId="7" fillId="5" borderId="0" xfId="0" applyFont="1" applyFill="1" applyBorder="1"/>
    <xf numFmtId="0" fontId="0" fillId="5" borderId="0" xfId="0" applyFill="1" applyBorder="1"/>
    <xf numFmtId="0" fontId="9" fillId="5" borderId="0" xfId="0" applyFont="1" applyFill="1" applyBorder="1"/>
    <xf numFmtId="0" fontId="9" fillId="5" borderId="0" xfId="0" applyFont="1" applyFill="1"/>
    <xf numFmtId="166" fontId="7" fillId="5" borderId="0" xfId="0" applyNumberFormat="1" applyFont="1" applyFill="1" applyBorder="1"/>
    <xf numFmtId="9" fontId="9" fillId="5" borderId="0" xfId="0" applyNumberFormat="1" applyFont="1" applyFill="1" applyBorder="1"/>
    <xf numFmtId="4" fontId="2" fillId="5" borderId="0" xfId="1" applyNumberFormat="1" applyFont="1" applyFill="1"/>
    <xf numFmtId="4" fontId="2" fillId="2" borderId="0" xfId="1" applyNumberFormat="1"/>
    <xf numFmtId="10" fontId="2" fillId="2" borderId="0" xfId="1" applyNumberFormat="1"/>
    <xf numFmtId="0" fontId="2" fillId="2" borderId="0" xfId="1" applyBorder="1"/>
    <xf numFmtId="166" fontId="2" fillId="2" borderId="0" xfId="1" applyNumberFormat="1" applyBorder="1"/>
    <xf numFmtId="3" fontId="2" fillId="2" borderId="0" xfId="1" applyNumberFormat="1" applyBorder="1"/>
    <xf numFmtId="0" fontId="14" fillId="8" borderId="5" xfId="56" applyNumberFormat="1" applyFont="1" applyBorder="1" applyAlignment="1">
      <alignment vertical="center" wrapText="1"/>
    </xf>
    <xf numFmtId="0" fontId="14" fillId="8" borderId="6" xfId="56" applyNumberFormat="1" applyFont="1" applyBorder="1" applyAlignment="1">
      <alignment vertical="center" wrapText="1"/>
    </xf>
    <xf numFmtId="0" fontId="14" fillId="8" borderId="7" xfId="56" applyNumberFormat="1" applyFont="1" applyBorder="1" applyAlignment="1">
      <alignment vertical="center" wrapText="1"/>
    </xf>
    <xf numFmtId="14" fontId="0" fillId="0" borderId="8" xfId="0" applyNumberFormat="1" applyFont="1" applyBorder="1"/>
    <xf numFmtId="3" fontId="0" fillId="0" borderId="9" xfId="0" applyNumberFormat="1" applyFont="1" applyBorder="1"/>
    <xf numFmtId="3" fontId="0" fillId="0" borderId="10" xfId="0" applyNumberFormat="1" applyFont="1" applyBorder="1"/>
    <xf numFmtId="14" fontId="0" fillId="0" borderId="1" xfId="0" applyNumberFormat="1" applyFont="1" applyBorder="1"/>
    <xf numFmtId="3" fontId="0" fillId="0" borderId="2" xfId="0" applyNumberFormat="1" applyFont="1" applyBorder="1"/>
    <xf numFmtId="3" fontId="0" fillId="0" borderId="11" xfId="0" applyNumberFormat="1" applyFont="1" applyBorder="1"/>
    <xf numFmtId="14" fontId="0" fillId="0" borderId="3" xfId="0" applyNumberFormat="1" applyFont="1" applyBorder="1"/>
    <xf numFmtId="3" fontId="0" fillId="0" borderId="4" xfId="0" applyNumberFormat="1" applyFont="1" applyBorder="1"/>
    <xf numFmtId="3" fontId="0" fillId="0" borderId="12" xfId="0" applyNumberFormat="1" applyFont="1" applyBorder="1"/>
    <xf numFmtId="0" fontId="14" fillId="8" borderId="5" xfId="56" applyFont="1" applyBorder="1"/>
    <xf numFmtId="0" fontId="14" fillId="8" borderId="13" xfId="56" applyNumberFormat="1" applyFont="1" applyBorder="1" applyAlignment="1">
      <alignment vertical="center" wrapText="1"/>
    </xf>
    <xf numFmtId="0" fontId="14" fillId="9" borderId="14" xfId="0" applyFont="1" applyFill="1" applyBorder="1"/>
    <xf numFmtId="0" fontId="14" fillId="9" borderId="15" xfId="0" applyFont="1" applyFill="1" applyBorder="1"/>
    <xf numFmtId="0" fontId="14" fillId="9" borderId="16" xfId="0" applyFont="1" applyFill="1" applyBorder="1"/>
    <xf numFmtId="0" fontId="0" fillId="0" borderId="17" xfId="0" applyBorder="1"/>
    <xf numFmtId="3" fontId="0" fillId="0" borderId="0" xfId="0" applyNumberFormat="1" applyBorder="1"/>
    <xf numFmtId="3" fontId="0" fillId="0" borderId="18" xfId="0" applyNumberFormat="1" applyBorder="1"/>
    <xf numFmtId="0" fontId="14" fillId="0" borderId="17" xfId="0" applyFont="1" applyBorder="1"/>
    <xf numFmtId="3" fontId="14" fillId="0" borderId="0" xfId="0" applyNumberFormat="1" applyFont="1" applyBorder="1"/>
    <xf numFmtId="3" fontId="14" fillId="0" borderId="18" xfId="0" applyNumberFormat="1" applyFont="1" applyBorder="1"/>
    <xf numFmtId="3" fontId="14" fillId="9" borderId="15" xfId="0" applyNumberFormat="1" applyFont="1" applyFill="1" applyBorder="1"/>
    <xf numFmtId="3" fontId="14" fillId="9" borderId="16" xfId="0" applyNumberFormat="1" applyFont="1" applyFill="1" applyBorder="1"/>
    <xf numFmtId="0" fontId="15" fillId="0" borderId="17" xfId="0" applyFont="1" applyBorder="1"/>
    <xf numFmtId="3" fontId="15" fillId="0" borderId="0" xfId="0" applyNumberFormat="1" applyFont="1" applyBorder="1"/>
    <xf numFmtId="3" fontId="15" fillId="0" borderId="18" xfId="0" applyNumberFormat="1" applyFont="1" applyBorder="1"/>
    <xf numFmtId="0" fontId="14" fillId="9" borderId="5" xfId="0" applyFont="1" applyFill="1" applyBorder="1"/>
    <xf numFmtId="167" fontId="14" fillId="9" borderId="6" xfId="0" applyNumberFormat="1" applyFont="1" applyFill="1" applyBorder="1"/>
    <xf numFmtId="167" fontId="14" fillId="9" borderId="13" xfId="0" applyNumberFormat="1" applyFont="1" applyFill="1" applyBorder="1"/>
    <xf numFmtId="0" fontId="0" fillId="0" borderId="19" xfId="0" applyBorder="1"/>
    <xf numFmtId="14" fontId="0" fillId="0" borderId="19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9" xfId="0" applyBorder="1" applyAlignment="1">
      <alignment wrapText="1"/>
    </xf>
    <xf numFmtId="0" fontId="10" fillId="0" borderId="19" xfId="0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3" fillId="3" borderId="19" xfId="2" applyBorder="1" applyAlignment="1">
      <alignment horizontal="center" vertical="center"/>
    </xf>
    <xf numFmtId="0" fontId="2" fillId="2" borderId="19" xfId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2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2" borderId="0" xfId="1" applyAlignment="1">
      <alignment horizontal="center"/>
    </xf>
    <xf numFmtId="9" fontId="0" fillId="0" borderId="19" xfId="0" applyNumberFormat="1" applyBorder="1"/>
    <xf numFmtId="10" fontId="0" fillId="0" borderId="19" xfId="0" applyNumberFormat="1" applyBorder="1"/>
    <xf numFmtId="0" fontId="0" fillId="10" borderId="19" xfId="0" applyFill="1" applyBorder="1" applyAlignment="1">
      <alignment horizontal="center" vertical="center" wrapText="1"/>
    </xf>
    <xf numFmtId="0" fontId="0" fillId="10" borderId="19" xfId="0" applyFill="1" applyBorder="1" applyAlignment="1">
      <alignment horizontal="center" vertical="center"/>
    </xf>
  </cellXfs>
  <cellStyles count="133">
    <cellStyle name="20% - Accent1" xfId="56" builtinId="30"/>
    <cellStyle name="Bad" xfId="2" builtinId="27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Good" xfId="1" builtinId="26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Neutral" xfId="3" builtinId="2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'[1]Свод Возраста Склада'!$E$1</c:f>
              <c:strCache>
                <c:ptCount val="1"/>
                <c:pt idx="0">
                  <c:v>&gt;270 дней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cat>
            <c:numRef>
              <c:f>'[1]Свод Возраста Склада'!$A$2:$A$13</c:f>
              <c:numCache>
                <c:formatCode>General</c:formatCode>
                <c:ptCount val="12"/>
                <c:pt idx="0">
                  <c:v>40574.0</c:v>
                </c:pt>
                <c:pt idx="1">
                  <c:v>40602.0</c:v>
                </c:pt>
                <c:pt idx="2">
                  <c:v>40633.0</c:v>
                </c:pt>
                <c:pt idx="3">
                  <c:v>40663.0</c:v>
                </c:pt>
                <c:pt idx="4">
                  <c:v>40694.0</c:v>
                </c:pt>
                <c:pt idx="5">
                  <c:v>40724.0</c:v>
                </c:pt>
                <c:pt idx="6">
                  <c:v>40755.0</c:v>
                </c:pt>
                <c:pt idx="7">
                  <c:v>40786.0</c:v>
                </c:pt>
                <c:pt idx="8">
                  <c:v>40816.0</c:v>
                </c:pt>
                <c:pt idx="9">
                  <c:v>40847.0</c:v>
                </c:pt>
                <c:pt idx="10">
                  <c:v>40877.0</c:v>
                </c:pt>
                <c:pt idx="11">
                  <c:v>40908.0</c:v>
                </c:pt>
              </c:numCache>
            </c:numRef>
          </c:cat>
          <c:val>
            <c:numRef>
              <c:f>'[1]Свод Возраста Склада'!$E$2:$E$13</c:f>
              <c:numCache>
                <c:formatCode>General</c:formatCode>
                <c:ptCount val="12"/>
                <c:pt idx="0">
                  <c:v>1.6824391E7</c:v>
                </c:pt>
                <c:pt idx="1">
                  <c:v>1.1030792E7</c:v>
                </c:pt>
                <c:pt idx="2">
                  <c:v>1.0899602E7</c:v>
                </c:pt>
                <c:pt idx="3">
                  <c:v>1.0279123E7</c:v>
                </c:pt>
                <c:pt idx="4">
                  <c:v>1.1476919E7</c:v>
                </c:pt>
              </c:numCache>
            </c:numRef>
          </c:val>
        </c:ser>
        <c:ser>
          <c:idx val="2"/>
          <c:order val="1"/>
          <c:tx>
            <c:strRef>
              <c:f>'[1]Свод Возраста Склада'!$D$1</c:f>
              <c:strCache>
                <c:ptCount val="1"/>
                <c:pt idx="0">
                  <c:v>181-270 дней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cat>
            <c:numRef>
              <c:f>'[1]Свод Возраста Склада'!$A$2:$A$13</c:f>
              <c:numCache>
                <c:formatCode>General</c:formatCode>
                <c:ptCount val="12"/>
                <c:pt idx="0">
                  <c:v>40574.0</c:v>
                </c:pt>
                <c:pt idx="1">
                  <c:v>40602.0</c:v>
                </c:pt>
                <c:pt idx="2">
                  <c:v>40633.0</c:v>
                </c:pt>
                <c:pt idx="3">
                  <c:v>40663.0</c:v>
                </c:pt>
                <c:pt idx="4">
                  <c:v>40694.0</c:v>
                </c:pt>
                <c:pt idx="5">
                  <c:v>40724.0</c:v>
                </c:pt>
                <c:pt idx="6">
                  <c:v>40755.0</c:v>
                </c:pt>
                <c:pt idx="7">
                  <c:v>40786.0</c:v>
                </c:pt>
                <c:pt idx="8">
                  <c:v>40816.0</c:v>
                </c:pt>
                <c:pt idx="9">
                  <c:v>40847.0</c:v>
                </c:pt>
                <c:pt idx="10">
                  <c:v>40877.0</c:v>
                </c:pt>
                <c:pt idx="11">
                  <c:v>40908.0</c:v>
                </c:pt>
              </c:numCache>
            </c:numRef>
          </c:cat>
          <c:val>
            <c:numRef>
              <c:f>'[1]Свод Возраста Склада'!$D$2:$D$13</c:f>
              <c:numCache>
                <c:formatCode>General</c:formatCode>
                <c:ptCount val="12"/>
                <c:pt idx="0">
                  <c:v>2.065167E6</c:v>
                </c:pt>
                <c:pt idx="1">
                  <c:v>2.944469E6</c:v>
                </c:pt>
                <c:pt idx="2">
                  <c:v>3.292024E6</c:v>
                </c:pt>
                <c:pt idx="3">
                  <c:v>6.221822E6</c:v>
                </c:pt>
                <c:pt idx="4">
                  <c:v>8.025628E6</c:v>
                </c:pt>
              </c:numCache>
            </c:numRef>
          </c:val>
        </c:ser>
        <c:ser>
          <c:idx val="1"/>
          <c:order val="2"/>
          <c:tx>
            <c:strRef>
              <c:f>'[1]Свод Возраста Склада'!$C$1</c:f>
              <c:strCache>
                <c:ptCount val="1"/>
                <c:pt idx="0">
                  <c:v>91-180 дней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cat>
            <c:numRef>
              <c:f>'[1]Свод Возраста Склада'!$A$2:$A$13</c:f>
              <c:numCache>
                <c:formatCode>General</c:formatCode>
                <c:ptCount val="12"/>
                <c:pt idx="0">
                  <c:v>40574.0</c:v>
                </c:pt>
                <c:pt idx="1">
                  <c:v>40602.0</c:v>
                </c:pt>
                <c:pt idx="2">
                  <c:v>40633.0</c:v>
                </c:pt>
                <c:pt idx="3">
                  <c:v>40663.0</c:v>
                </c:pt>
                <c:pt idx="4">
                  <c:v>40694.0</c:v>
                </c:pt>
                <c:pt idx="5">
                  <c:v>40724.0</c:v>
                </c:pt>
                <c:pt idx="6">
                  <c:v>40755.0</c:v>
                </c:pt>
                <c:pt idx="7">
                  <c:v>40786.0</c:v>
                </c:pt>
                <c:pt idx="8">
                  <c:v>40816.0</c:v>
                </c:pt>
                <c:pt idx="9">
                  <c:v>40847.0</c:v>
                </c:pt>
                <c:pt idx="10">
                  <c:v>40877.0</c:v>
                </c:pt>
                <c:pt idx="11">
                  <c:v>40908.0</c:v>
                </c:pt>
              </c:numCache>
            </c:numRef>
          </c:cat>
          <c:val>
            <c:numRef>
              <c:f>'[1]Свод Возраста Склада'!$C$2:$C$13</c:f>
              <c:numCache>
                <c:formatCode>General</c:formatCode>
                <c:ptCount val="12"/>
                <c:pt idx="0">
                  <c:v>1.6760834E7</c:v>
                </c:pt>
                <c:pt idx="1">
                  <c:v>1.337647E7</c:v>
                </c:pt>
                <c:pt idx="2">
                  <c:v>1.865181E7</c:v>
                </c:pt>
                <c:pt idx="3">
                  <c:v>1.4098643E7</c:v>
                </c:pt>
                <c:pt idx="4">
                  <c:v>1.5783062E7</c:v>
                </c:pt>
              </c:numCache>
            </c:numRef>
          </c:val>
        </c:ser>
        <c:ser>
          <c:idx val="0"/>
          <c:order val="3"/>
          <c:tx>
            <c:strRef>
              <c:f>'[1]Свод Возраста Склада'!$B$1</c:f>
              <c:strCache>
                <c:ptCount val="1"/>
                <c:pt idx="0">
                  <c:v>0-90 дней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cat>
            <c:numRef>
              <c:f>'[1]Свод Возраста Склада'!$A$2:$A$13</c:f>
              <c:numCache>
                <c:formatCode>General</c:formatCode>
                <c:ptCount val="12"/>
                <c:pt idx="0">
                  <c:v>40574.0</c:v>
                </c:pt>
                <c:pt idx="1">
                  <c:v>40602.0</c:v>
                </c:pt>
                <c:pt idx="2">
                  <c:v>40633.0</c:v>
                </c:pt>
                <c:pt idx="3">
                  <c:v>40663.0</c:v>
                </c:pt>
                <c:pt idx="4">
                  <c:v>40694.0</c:v>
                </c:pt>
                <c:pt idx="5">
                  <c:v>40724.0</c:v>
                </c:pt>
                <c:pt idx="6">
                  <c:v>40755.0</c:v>
                </c:pt>
                <c:pt idx="7">
                  <c:v>40786.0</c:v>
                </c:pt>
                <c:pt idx="8">
                  <c:v>40816.0</c:v>
                </c:pt>
                <c:pt idx="9">
                  <c:v>40847.0</c:v>
                </c:pt>
                <c:pt idx="10">
                  <c:v>40877.0</c:v>
                </c:pt>
                <c:pt idx="11">
                  <c:v>40908.0</c:v>
                </c:pt>
              </c:numCache>
            </c:numRef>
          </c:cat>
          <c:val>
            <c:numRef>
              <c:f>'[1]Свод Возраста Склада'!$B$2:$B$13</c:f>
              <c:numCache>
                <c:formatCode>General</c:formatCode>
                <c:ptCount val="12"/>
                <c:pt idx="0">
                  <c:v>3.8688153E7</c:v>
                </c:pt>
                <c:pt idx="1">
                  <c:v>3.5411431E7</c:v>
                </c:pt>
                <c:pt idx="2">
                  <c:v>2.9418175E7</c:v>
                </c:pt>
                <c:pt idx="3">
                  <c:v>4.0206354E7</c:v>
                </c:pt>
                <c:pt idx="4">
                  <c:v>3.6955096E7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08320152"/>
        <c:axId val="2108324616"/>
      </c:barChart>
      <c:lineChart>
        <c:grouping val="standard"/>
        <c:varyColors val="0"/>
        <c:ser>
          <c:idx val="4"/>
          <c:order val="4"/>
          <c:tx>
            <c:strRef>
              <c:f>[1]Показатели!$A$12</c:f>
              <c:strCache>
                <c:ptCount val="1"/>
                <c:pt idx="0">
                  <c:v>Оборачиваемость запасов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00"/>
              </a:solidFill>
              <a:ln w="12700">
                <a:solidFill>
                  <a:srgbClr val="FF0000"/>
                </a:solidFill>
              </a:ln>
            </c:spPr>
          </c:marker>
          <c:dLbls>
            <c:spPr>
              <a:solidFill>
                <a:srgbClr val="FFFFCC"/>
              </a:solidFill>
              <a:ln w="12700">
                <a:solidFill>
                  <a:srgbClr val="808080"/>
                </a:solidFill>
                <a:prstDash val="solid"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[1]Показатели!$B$12:$M$12</c:f>
              <c:numCache>
                <c:formatCode>General</c:formatCode>
                <c:ptCount val="12"/>
                <c:pt idx="0">
                  <c:v>1.049253050541777</c:v>
                </c:pt>
                <c:pt idx="1">
                  <c:v>1.6525519427937</c:v>
                </c:pt>
                <c:pt idx="2">
                  <c:v>1.862506227879533</c:v>
                </c:pt>
                <c:pt idx="3">
                  <c:v>1.690462839818382</c:v>
                </c:pt>
                <c:pt idx="4">
                  <c:v>1.654035253545078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9162536"/>
        <c:axId val="2109165528"/>
      </c:lineChart>
      <c:catAx>
        <c:axId val="2108320152"/>
        <c:scaling>
          <c:orientation val="minMax"/>
        </c:scaling>
        <c:delete val="0"/>
        <c:axPos val="b"/>
        <c:numFmt formatCode="\О\с\н\о\в\н\о\й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08324616"/>
        <c:crosses val="autoZero"/>
        <c:auto val="1"/>
        <c:lblAlgn val="ctr"/>
        <c:lblOffset val="100"/>
        <c:noMultiLvlLbl val="1"/>
      </c:catAx>
      <c:valAx>
        <c:axId val="210832461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08320152"/>
        <c:crosses val="autoZero"/>
        <c:crossBetween val="between"/>
        <c:dispUnits>
          <c:builtInUnit val="millions"/>
        </c:dispUnits>
      </c:valAx>
      <c:catAx>
        <c:axId val="2109162536"/>
        <c:scaling>
          <c:orientation val="minMax"/>
        </c:scaling>
        <c:delete val="1"/>
        <c:axPos val="b"/>
        <c:majorTickMark val="out"/>
        <c:minorTickMark val="none"/>
        <c:tickLblPos val="nextTo"/>
        <c:crossAx val="2109165528"/>
        <c:crosses val="autoZero"/>
        <c:auto val="1"/>
        <c:lblAlgn val="ctr"/>
        <c:lblOffset val="100"/>
        <c:noMultiLvlLbl val="0"/>
      </c:catAx>
      <c:valAx>
        <c:axId val="2109165528"/>
        <c:scaling>
          <c:orientation val="minMax"/>
          <c:min val="-2.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09162536"/>
        <c:crosses val="max"/>
        <c:crossBetween val="between"/>
      </c:valAx>
      <c:spPr>
        <a:solidFill>
          <a:srgbClr val="FFFFFF"/>
        </a:solidFill>
        <a:ln w="25400">
          <a:solidFill>
            <a:srgbClr val="33CCCC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1766075441802"/>
          <c:y val="0.026578073089701"/>
          <c:w val="0.558522045627253"/>
          <c:h val="0.17607973421926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6" l="0.700000000000001" r="0.700000000000001" t="0.75000000000000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'Фин устойчивость'!$B$16</c:f>
              <c:strCache>
                <c:ptCount val="1"/>
                <c:pt idx="0">
                  <c:v>Коэффициент автономии</c:v>
                </c:pt>
              </c:strCache>
            </c:strRef>
          </c:tx>
          <c:cat>
            <c:numRef>
              <c:f>'Фин устойчивость'!$C$14:$F$14</c:f>
              <c:numCache>
                <c:formatCode>m/d/yy</c:formatCode>
                <c:ptCount val="4"/>
                <c:pt idx="0">
                  <c:v>40178.0</c:v>
                </c:pt>
                <c:pt idx="1">
                  <c:v>40543.0</c:v>
                </c:pt>
                <c:pt idx="2">
                  <c:v>40908.0</c:v>
                </c:pt>
                <c:pt idx="3">
                  <c:v>41274.0</c:v>
                </c:pt>
              </c:numCache>
            </c:numRef>
          </c:cat>
          <c:val>
            <c:numRef>
              <c:f>'Фин устойчивость'!$C$16:$F$16</c:f>
              <c:numCache>
                <c:formatCode>General</c:formatCode>
                <c:ptCount val="4"/>
                <c:pt idx="0">
                  <c:v>0.66</c:v>
                </c:pt>
                <c:pt idx="1">
                  <c:v>0.51</c:v>
                </c:pt>
                <c:pt idx="2">
                  <c:v>0.48</c:v>
                </c:pt>
                <c:pt idx="3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'Фин устойчивость'!$B$20</c:f>
              <c:strCache>
                <c:ptCount val="1"/>
                <c:pt idx="0">
                  <c:v>Коэффициент покрытия инвестиций</c:v>
                </c:pt>
              </c:strCache>
            </c:strRef>
          </c:tx>
          <c:cat>
            <c:numRef>
              <c:f>'Фин устойчивость'!$C$14:$F$14</c:f>
              <c:numCache>
                <c:formatCode>m/d/yy</c:formatCode>
                <c:ptCount val="4"/>
                <c:pt idx="0">
                  <c:v>40178.0</c:v>
                </c:pt>
                <c:pt idx="1">
                  <c:v>40543.0</c:v>
                </c:pt>
                <c:pt idx="2">
                  <c:v>40908.0</c:v>
                </c:pt>
                <c:pt idx="3">
                  <c:v>41274.0</c:v>
                </c:pt>
              </c:numCache>
            </c:numRef>
          </c:cat>
          <c:val>
            <c:numRef>
              <c:f>'Фин устойчивость'!$C$20:$F$20</c:f>
              <c:numCache>
                <c:formatCode>General</c:formatCode>
                <c:ptCount val="4"/>
                <c:pt idx="0">
                  <c:v>0.73</c:v>
                </c:pt>
                <c:pt idx="1">
                  <c:v>0.67</c:v>
                </c:pt>
                <c:pt idx="2">
                  <c:v>0.61</c:v>
                </c:pt>
                <c:pt idx="3">
                  <c:v>0.54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'Фин устойчивость'!$B$25</c:f>
              <c:strCache>
                <c:ptCount val="1"/>
                <c:pt idx="0">
                  <c:v>Коэффициент краткосрочной задолженности</c:v>
                </c:pt>
              </c:strCache>
            </c:strRef>
          </c:tx>
          <c:cat>
            <c:numRef>
              <c:f>'Фин устойчивость'!$C$14:$F$14</c:f>
              <c:numCache>
                <c:formatCode>m/d/yy</c:formatCode>
                <c:ptCount val="4"/>
                <c:pt idx="0">
                  <c:v>40178.0</c:v>
                </c:pt>
                <c:pt idx="1">
                  <c:v>40543.0</c:v>
                </c:pt>
                <c:pt idx="2">
                  <c:v>40908.0</c:v>
                </c:pt>
                <c:pt idx="3">
                  <c:v>41274.0</c:v>
                </c:pt>
              </c:numCache>
            </c:numRef>
          </c:cat>
          <c:val>
            <c:numRef>
              <c:f>'Фин устойчивость'!$C$25:$F$25</c:f>
              <c:numCache>
                <c:formatCode>General</c:formatCode>
                <c:ptCount val="4"/>
                <c:pt idx="0">
                  <c:v>0.8</c:v>
                </c:pt>
                <c:pt idx="1">
                  <c:v>0.67</c:v>
                </c:pt>
                <c:pt idx="2">
                  <c:v>0.74</c:v>
                </c:pt>
                <c:pt idx="3">
                  <c:v>0.92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7933384"/>
        <c:axId val="-2137843976"/>
      </c:lineChart>
      <c:dateAx>
        <c:axId val="-2137933384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crossAx val="-2137843976"/>
        <c:crosses val="autoZero"/>
        <c:auto val="1"/>
        <c:lblOffset val="100"/>
        <c:baseTimeUnit val="years"/>
      </c:dateAx>
      <c:valAx>
        <c:axId val="-2137843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7933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25"/>
          <c:y val="0.243642825896763"/>
          <c:w val="0.312357175941243"/>
          <c:h val="0.335060695538058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doughnutChart>
        <c:varyColors val="1"/>
        <c:ser>
          <c:idx val="0"/>
          <c:order val="0"/>
          <c:cat>
            <c:strRef>
              <c:f>Капитал!$A$3:$A$5</c:f>
              <c:strCache>
                <c:ptCount val="3"/>
                <c:pt idx="0">
                  <c:v>Собственный капитал</c:v>
                </c:pt>
                <c:pt idx="1">
                  <c:v>Долгосрочные обязательства</c:v>
                </c:pt>
                <c:pt idx="2">
                  <c:v>Краткосрочные обязательства</c:v>
                </c:pt>
              </c:strCache>
            </c:strRef>
          </c:cat>
          <c:val>
            <c:numRef>
              <c:f>Капитал!$B$3:$B$5</c:f>
              <c:numCache>
                <c:formatCode>0%</c:formatCode>
                <c:ptCount val="3"/>
                <c:pt idx="0" formatCode="0.00%">
                  <c:v>0.498</c:v>
                </c:pt>
                <c:pt idx="1">
                  <c:v>0.04</c:v>
                </c:pt>
                <c:pt idx="2" formatCode="0.00%">
                  <c:v>0.462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14</xdr:row>
      <xdr:rowOff>12700</xdr:rowOff>
    </xdr:from>
    <xdr:to>
      <xdr:col>10</xdr:col>
      <xdr:colOff>457200</xdr:colOff>
      <xdr:row>41</xdr:row>
      <xdr:rowOff>63500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1</xdr:row>
      <xdr:rowOff>25400</xdr:rowOff>
    </xdr:from>
    <xdr:to>
      <xdr:col>4</xdr:col>
      <xdr:colOff>1054100</xdr:colOff>
      <xdr:row>10</xdr:row>
      <xdr:rowOff>368300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6</xdr:row>
      <xdr:rowOff>38100</xdr:rowOff>
    </xdr:from>
    <xdr:to>
      <xdr:col>4</xdr:col>
      <xdr:colOff>673100</xdr:colOff>
      <xdr:row>24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jkalasnikov/Downloads/Small_company_report_sample-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План"/>
      <sheetName val="Свод Дебиторки"/>
      <sheetName val="Фин. анализ"/>
      <sheetName val="Продажи"/>
      <sheetName val="Запасы"/>
      <sheetName val="Запасы (кол.)"/>
      <sheetName val="Свод Возраста Склада"/>
      <sheetName val="Товар в пути"/>
    </sheetNames>
    <sheetDataSet>
      <sheetData sheetId="0">
        <row r="12">
          <cell r="A12" t="str">
            <v>Оборачиваемость запасов</v>
          </cell>
          <cell r="B12">
            <v>1.0492530505417768</v>
          </cell>
          <cell r="C12">
            <v>1.6525519427937003</v>
          </cell>
          <cell r="D12">
            <v>1.8625062278795332</v>
          </cell>
          <cell r="E12">
            <v>1.6904628398183816</v>
          </cell>
          <cell r="F12">
            <v>1.6540352535450782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0-90 дней</v>
          </cell>
          <cell r="C1" t="str">
            <v>91-180 дней</v>
          </cell>
          <cell r="D1" t="str">
            <v>181-270 дней</v>
          </cell>
          <cell r="E1" t="str">
            <v>&gt;270 дней</v>
          </cell>
        </row>
        <row r="2">
          <cell r="A2">
            <v>40574</v>
          </cell>
          <cell r="B2">
            <v>38688153</v>
          </cell>
          <cell r="C2">
            <v>16760834</v>
          </cell>
          <cell r="D2">
            <v>2065167</v>
          </cell>
          <cell r="E2">
            <v>16824391</v>
          </cell>
        </row>
        <row r="3">
          <cell r="A3">
            <v>40602</v>
          </cell>
          <cell r="B3">
            <v>35411431</v>
          </cell>
          <cell r="C3">
            <v>13376470</v>
          </cell>
          <cell r="D3">
            <v>2944469</v>
          </cell>
          <cell r="E3">
            <v>11030792</v>
          </cell>
        </row>
        <row r="4">
          <cell r="A4">
            <v>40633</v>
          </cell>
          <cell r="B4">
            <v>29418175</v>
          </cell>
          <cell r="C4">
            <v>18651810</v>
          </cell>
          <cell r="D4">
            <v>3292024</v>
          </cell>
          <cell r="E4">
            <v>10899602</v>
          </cell>
        </row>
        <row r="5">
          <cell r="A5">
            <v>40663</v>
          </cell>
          <cell r="B5">
            <v>40206354</v>
          </cell>
          <cell r="C5">
            <v>14098643</v>
          </cell>
          <cell r="D5">
            <v>6221822</v>
          </cell>
          <cell r="E5">
            <v>10279123</v>
          </cell>
        </row>
        <row r="6">
          <cell r="A6">
            <v>40694</v>
          </cell>
          <cell r="B6">
            <v>36955096</v>
          </cell>
          <cell r="C6">
            <v>15783062</v>
          </cell>
          <cell r="D6">
            <v>8025628</v>
          </cell>
          <cell r="E6">
            <v>11476919</v>
          </cell>
        </row>
        <row r="7">
          <cell r="A7">
            <v>40724</v>
          </cell>
        </row>
        <row r="8">
          <cell r="A8">
            <v>40755</v>
          </cell>
        </row>
        <row r="9">
          <cell r="A9">
            <v>40786</v>
          </cell>
        </row>
        <row r="10">
          <cell r="A10">
            <v>40816</v>
          </cell>
        </row>
        <row r="11">
          <cell r="A11">
            <v>40847</v>
          </cell>
        </row>
        <row r="12">
          <cell r="A12">
            <v>40877</v>
          </cell>
        </row>
        <row r="13">
          <cell r="A13">
            <v>40908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workbookViewId="0">
      <selection activeCell="E5" sqref="E5"/>
    </sheetView>
  </sheetViews>
  <sheetFormatPr baseColWidth="10" defaultRowHeight="15" x14ac:dyDescent="0"/>
  <cols>
    <col min="1" max="1" width="48.1640625" style="5" bestFit="1" customWidth="1"/>
    <col min="2" max="2" width="20" style="5" bestFit="1" customWidth="1"/>
    <col min="3" max="6" width="16.5" style="5" bestFit="1" customWidth="1"/>
    <col min="7" max="7" width="17.83203125" style="7" bestFit="1" customWidth="1"/>
    <col min="8" max="12" width="17.83203125" style="5" bestFit="1" customWidth="1"/>
    <col min="13" max="18" width="10.83203125" style="7"/>
    <col min="19" max="16384" width="10.83203125" style="5"/>
  </cols>
  <sheetData>
    <row r="1" spans="1:12" ht="41" customHeight="1">
      <c r="A1" s="3">
        <v>2015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29" t="s">
        <v>7</v>
      </c>
      <c r="H1" s="3">
        <v>2010</v>
      </c>
      <c r="I1" s="3">
        <v>2011</v>
      </c>
      <c r="J1" s="3">
        <v>2012</v>
      </c>
      <c r="K1" s="3">
        <v>2013</v>
      </c>
      <c r="L1" s="3">
        <v>2014</v>
      </c>
    </row>
    <row r="2" spans="1:12" ht="28" customHeight="1">
      <c r="A2" s="2" t="s">
        <v>45</v>
      </c>
      <c r="B2" s="6">
        <v>16406835</v>
      </c>
      <c r="C2" s="6">
        <f>C9*3</f>
        <v>30000000</v>
      </c>
      <c r="D2" s="6">
        <f>D9*3</f>
        <v>36000000</v>
      </c>
      <c r="E2" s="6">
        <f>E9*3</f>
        <v>45000000</v>
      </c>
      <c r="F2" s="2"/>
      <c r="G2" s="8">
        <f>SUM(B2:F2)</f>
        <v>127406835</v>
      </c>
      <c r="H2" s="6">
        <f>B2*10</f>
        <v>164068350</v>
      </c>
      <c r="I2" s="6">
        <f>H2*1.2</f>
        <v>196882020</v>
      </c>
      <c r="J2" s="6">
        <f t="shared" ref="J2:L3" si="0">I2*1.2</f>
        <v>236258424</v>
      </c>
      <c r="K2" s="6">
        <f t="shared" si="0"/>
        <v>283510108.80000001</v>
      </c>
      <c r="L2" s="6">
        <f t="shared" si="0"/>
        <v>340212130.56</v>
      </c>
    </row>
    <row r="3" spans="1:12" ht="28" customHeight="1">
      <c r="A3" s="7" t="s">
        <v>46</v>
      </c>
      <c r="B3" s="8">
        <f>B2*0.2</f>
        <v>3281367</v>
      </c>
      <c r="C3" s="8">
        <f t="shared" ref="C3:E3" si="1">C2*0.2</f>
        <v>6000000</v>
      </c>
      <c r="D3" s="8">
        <f t="shared" si="1"/>
        <v>7200000</v>
      </c>
      <c r="E3" s="8">
        <f t="shared" si="1"/>
        <v>9000000</v>
      </c>
      <c r="F3" s="7"/>
      <c r="G3" s="8">
        <f>SUM(B3:F3)</f>
        <v>25481367</v>
      </c>
      <c r="H3" s="6">
        <f>B3*10</f>
        <v>32813670</v>
      </c>
      <c r="I3" s="6">
        <f>H3*1.2</f>
        <v>39376404</v>
      </c>
      <c r="J3" s="6">
        <f t="shared" si="0"/>
        <v>47251684.799999997</v>
      </c>
      <c r="K3" s="6">
        <f t="shared" si="0"/>
        <v>56702021.759999998</v>
      </c>
      <c r="L3" s="6">
        <f t="shared" si="0"/>
        <v>68042426.111999989</v>
      </c>
    </row>
    <row r="4" spans="1:12" ht="28" customHeight="1">
      <c r="A4" s="2" t="s">
        <v>5</v>
      </c>
      <c r="B4" s="9">
        <f>B3/B2</f>
        <v>0.2</v>
      </c>
      <c r="C4" s="9">
        <f t="shared" ref="C4:E4" si="2">C3/C2</f>
        <v>0.2</v>
      </c>
      <c r="D4" s="9">
        <f t="shared" si="2"/>
        <v>0.2</v>
      </c>
      <c r="E4" s="9">
        <f t="shared" si="2"/>
        <v>0.2</v>
      </c>
      <c r="F4" s="2"/>
      <c r="H4" s="9">
        <f t="shared" ref="H4" si="3">H3/H2</f>
        <v>0.2</v>
      </c>
      <c r="I4" s="9">
        <f t="shared" ref="I4" si="4">I3/I2</f>
        <v>0.2</v>
      </c>
      <c r="J4" s="9">
        <f t="shared" ref="J4" si="5">J3/J2</f>
        <v>0.19999999999999998</v>
      </c>
      <c r="K4" s="9">
        <f t="shared" ref="K4" si="6">K3/K2</f>
        <v>0.19999999999999998</v>
      </c>
      <c r="L4" s="9">
        <f t="shared" ref="L4" si="7">L3/L2</f>
        <v>0.19999999999999996</v>
      </c>
    </row>
    <row r="5" spans="1:12" ht="28" customHeight="1">
      <c r="A5" s="2"/>
      <c r="B5" s="9"/>
      <c r="C5" s="9"/>
      <c r="D5" s="9"/>
      <c r="E5" s="9"/>
      <c r="F5" s="2"/>
      <c r="H5" s="9"/>
      <c r="I5" s="9"/>
      <c r="J5" s="9"/>
      <c r="K5" s="9"/>
      <c r="L5" s="9"/>
    </row>
    <row r="6" spans="1:12" ht="28" customHeight="1">
      <c r="A6" s="11" t="s">
        <v>9</v>
      </c>
      <c r="B6" s="12">
        <f>B2*3</f>
        <v>49220505</v>
      </c>
      <c r="C6" s="13"/>
      <c r="D6" s="13"/>
      <c r="E6" s="13"/>
      <c r="F6" s="11"/>
      <c r="H6" s="9"/>
      <c r="I6" s="9"/>
      <c r="J6" s="9"/>
      <c r="K6" s="9"/>
      <c r="L6" s="9"/>
    </row>
    <row r="7" spans="1:12" ht="28" customHeight="1">
      <c r="A7" s="32" t="s">
        <v>44</v>
      </c>
      <c r="B7" s="47"/>
      <c r="C7" s="48"/>
      <c r="D7" s="48"/>
      <c r="E7" s="48"/>
      <c r="F7" s="32"/>
      <c r="H7" s="9"/>
      <c r="I7" s="9"/>
      <c r="J7" s="9"/>
      <c r="K7" s="9"/>
      <c r="L7" s="9"/>
    </row>
    <row r="8" spans="1:12" ht="28" customHeight="1">
      <c r="A8" s="11" t="s">
        <v>15</v>
      </c>
      <c r="B8" s="12"/>
      <c r="C8" s="13"/>
      <c r="D8" s="13"/>
      <c r="E8" s="13"/>
      <c r="F8" s="11"/>
      <c r="H8" s="9"/>
      <c r="I8" s="9"/>
      <c r="J8" s="9"/>
      <c r="K8" s="9"/>
      <c r="L8" s="9"/>
    </row>
    <row r="9" spans="1:12" ht="28" customHeight="1">
      <c r="A9" s="1" t="s">
        <v>8</v>
      </c>
      <c r="B9" s="10">
        <v>5000000</v>
      </c>
      <c r="C9" s="10">
        <v>10000000</v>
      </c>
      <c r="D9" s="10">
        <v>12000000</v>
      </c>
      <c r="E9" s="10">
        <v>15000000</v>
      </c>
      <c r="F9" s="10"/>
      <c r="H9" s="9"/>
      <c r="I9" s="9"/>
      <c r="J9" s="9"/>
      <c r="K9" s="9"/>
      <c r="L9" s="9"/>
    </row>
    <row r="10" spans="1:12" ht="28" customHeight="1">
      <c r="A10" s="41" t="s">
        <v>39</v>
      </c>
      <c r="B10" s="46">
        <f>B6/B2</f>
        <v>3</v>
      </c>
      <c r="C10" s="46"/>
      <c r="D10" s="46"/>
      <c r="E10" s="46"/>
      <c r="F10" s="46"/>
      <c r="H10" s="9"/>
      <c r="I10" s="9"/>
      <c r="J10" s="9"/>
      <c r="K10" s="9"/>
      <c r="L10" s="9"/>
    </row>
    <row r="11" spans="1:12" ht="28" customHeight="1">
      <c r="A11" s="49" t="s">
        <v>40</v>
      </c>
      <c r="B11" s="47"/>
      <c r="C11" s="47"/>
      <c r="D11" s="47"/>
      <c r="E11" s="47"/>
      <c r="F11" s="47"/>
      <c r="H11" s="9"/>
      <c r="I11" s="9"/>
      <c r="J11" s="9"/>
      <c r="K11" s="9"/>
      <c r="L11" s="9"/>
    </row>
    <row r="12" spans="1:12" ht="28" customHeight="1">
      <c r="A12" s="7" t="s">
        <v>41</v>
      </c>
      <c r="B12" s="8">
        <v>25478966</v>
      </c>
      <c r="C12" s="7"/>
      <c r="D12" s="7"/>
      <c r="E12" s="7"/>
      <c r="F12" s="7"/>
      <c r="H12" s="7"/>
      <c r="I12" s="7"/>
      <c r="J12" s="7"/>
      <c r="K12" s="7"/>
      <c r="L12" s="7"/>
    </row>
    <row r="13" spans="1:12" ht="28" customHeight="1">
      <c r="A13" s="49" t="s">
        <v>19</v>
      </c>
      <c r="B13" s="50">
        <f>B2/B12*12</f>
        <v>7.7272374396982997</v>
      </c>
      <c r="C13" s="49"/>
      <c r="D13" s="32"/>
      <c r="E13" s="32"/>
      <c r="F13" s="32"/>
      <c r="H13" s="7"/>
      <c r="I13" s="7"/>
      <c r="J13" s="7"/>
      <c r="K13" s="7"/>
      <c r="L13" s="7"/>
    </row>
    <row r="14" spans="1:12" ht="28" customHeight="1">
      <c r="A14" s="40" t="s">
        <v>42</v>
      </c>
      <c r="B14" s="44">
        <f>360/B13</f>
        <v>46.588448046195374</v>
      </c>
      <c r="C14" s="40"/>
      <c r="D14" s="7"/>
      <c r="E14" s="7"/>
      <c r="F14" s="7"/>
      <c r="H14" s="7"/>
      <c r="I14" s="7"/>
      <c r="J14" s="7"/>
      <c r="K14" s="7"/>
      <c r="L14" s="7"/>
    </row>
    <row r="15" spans="1:12" ht="28" customHeight="1">
      <c r="A15" s="49" t="s">
        <v>37</v>
      </c>
      <c r="B15" s="51">
        <v>7130237</v>
      </c>
      <c r="C15" s="49"/>
      <c r="D15" s="32"/>
      <c r="E15" s="32"/>
      <c r="F15" s="32"/>
      <c r="H15" s="7"/>
      <c r="I15" s="7"/>
      <c r="J15" s="7"/>
      <c r="K15" s="7"/>
      <c r="L15" s="7"/>
    </row>
    <row r="16" spans="1:12" ht="28" customHeight="1">
      <c r="A16" s="42" t="s">
        <v>38</v>
      </c>
      <c r="B16" s="45">
        <f>B15/B12</f>
        <v>0.27984797342246936</v>
      </c>
      <c r="C16" s="42"/>
      <c r="D16" s="43"/>
      <c r="E16" s="43"/>
      <c r="F16" s="43"/>
      <c r="H16" s="7"/>
      <c r="I16" s="7"/>
      <c r="J16" s="7"/>
      <c r="K16" s="7"/>
      <c r="L16" s="7"/>
    </row>
    <row r="17" spans="1:12" ht="28" customHeight="1">
      <c r="A17" s="49" t="s">
        <v>6</v>
      </c>
      <c r="B17" s="49"/>
      <c r="C17" s="49"/>
      <c r="D17" s="32"/>
      <c r="E17" s="32"/>
      <c r="F17" s="32"/>
      <c r="H17" s="7"/>
      <c r="I17" s="7"/>
      <c r="J17" s="7"/>
      <c r="K17" s="7"/>
      <c r="L17" s="7"/>
    </row>
    <row r="18" spans="1:12" ht="28" customHeight="1">
      <c r="A18" s="7" t="s">
        <v>43</v>
      </c>
      <c r="B18" s="7"/>
      <c r="C18" s="7"/>
      <c r="D18" s="7"/>
      <c r="E18" s="7"/>
      <c r="F18" s="7"/>
      <c r="H18" s="7"/>
      <c r="I18" s="7"/>
      <c r="J18" s="7"/>
      <c r="K18" s="7"/>
      <c r="L18" s="7"/>
    </row>
    <row r="19" spans="1:12" ht="28" customHeight="1">
      <c r="A19" s="32" t="s">
        <v>47</v>
      </c>
      <c r="B19" s="32"/>
      <c r="C19" s="32"/>
      <c r="D19" s="32"/>
      <c r="E19" s="32"/>
      <c r="F19" s="32"/>
      <c r="H19" s="7"/>
      <c r="I19" s="7"/>
      <c r="J19" s="7"/>
      <c r="K19" s="7"/>
      <c r="L19" s="7"/>
    </row>
    <row r="20" spans="1:12" s="7" customFormat="1" ht="35" customHeight="1"/>
    <row r="21" spans="1:12" s="7" customFormat="1"/>
    <row r="22" spans="1:12" s="7" customFormat="1"/>
    <row r="23" spans="1:12" s="7" customFormat="1"/>
    <row r="24" spans="1:12" s="7" customFormat="1"/>
    <row r="25" spans="1:12" s="7" customFormat="1"/>
    <row r="26" spans="1:12" s="7" customFormat="1"/>
    <row r="27" spans="1:12" s="7" customFormat="1"/>
    <row r="28" spans="1:12" s="7" customFormat="1"/>
    <row r="29" spans="1:12" s="7" customFormat="1"/>
    <row r="30" spans="1:12">
      <c r="H30" s="7"/>
      <c r="I30" s="7"/>
      <c r="J30" s="7"/>
      <c r="K30" s="7"/>
      <c r="L30" s="7"/>
    </row>
    <row r="31" spans="1:12">
      <c r="H31" s="7"/>
      <c r="I31" s="7"/>
      <c r="J31" s="7"/>
      <c r="K31" s="7"/>
      <c r="L31" s="7"/>
    </row>
    <row r="32" spans="1:12">
      <c r="H32" s="7"/>
      <c r="I32" s="7"/>
      <c r="J32" s="7"/>
      <c r="K32" s="7"/>
      <c r="L32" s="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7" sqref="K27"/>
    </sheetView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I16" sqref="I16"/>
    </sheetView>
  </sheetViews>
  <sheetFormatPr baseColWidth="10" defaultRowHeight="15" x14ac:dyDescent="0"/>
  <sheetData>
    <row r="1" spans="1:1">
      <c r="A1" t="s">
        <v>196</v>
      </c>
    </row>
    <row r="3" spans="1:1">
      <c r="A3" t="s">
        <v>197</v>
      </c>
    </row>
    <row r="5" spans="1:1">
      <c r="A5" t="s">
        <v>198</v>
      </c>
    </row>
    <row r="7" spans="1:1">
      <c r="A7" t="s">
        <v>199</v>
      </c>
    </row>
    <row r="9" spans="1:1">
      <c r="A9" t="s">
        <v>200</v>
      </c>
    </row>
    <row r="10" spans="1:1">
      <c r="A10" t="s">
        <v>201</v>
      </c>
    </row>
    <row r="11" spans="1:1">
      <c r="A11" t="s">
        <v>202</v>
      </c>
    </row>
    <row r="13" spans="1:1">
      <c r="A13" t="s">
        <v>203</v>
      </c>
    </row>
    <row r="14" spans="1:1">
      <c r="A14" t="s">
        <v>204</v>
      </c>
    </row>
    <row r="15" spans="1:1">
      <c r="A15" t="s">
        <v>205</v>
      </c>
    </row>
    <row r="16" spans="1:1">
      <c r="A16" t="s">
        <v>206</v>
      </c>
    </row>
    <row r="17" spans="1:1">
      <c r="A17" t="s">
        <v>207</v>
      </c>
    </row>
    <row r="18" spans="1:1">
      <c r="A18" t="s">
        <v>208</v>
      </c>
    </row>
    <row r="20" spans="1:1">
      <c r="A20" t="s">
        <v>209</v>
      </c>
    </row>
    <row r="22" spans="1:1">
      <c r="A22" t="s">
        <v>210</v>
      </c>
    </row>
    <row r="23" spans="1:1">
      <c r="A23" t="s">
        <v>211</v>
      </c>
    </row>
    <row r="24" spans="1:1">
      <c r="A24" t="s">
        <v>212</v>
      </c>
    </row>
    <row r="25" spans="1:1">
      <c r="A25" t="s">
        <v>213</v>
      </c>
    </row>
    <row r="26" spans="1:1">
      <c r="A26" t="s">
        <v>214</v>
      </c>
    </row>
    <row r="27" spans="1:1">
      <c r="A27" t="s">
        <v>215</v>
      </c>
    </row>
    <row r="29" spans="1:1">
      <c r="A29" t="s">
        <v>216</v>
      </c>
    </row>
    <row r="30" spans="1:1">
      <c r="A30" t="s">
        <v>217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workbookViewId="0">
      <selection activeCell="G10" sqref="G10"/>
    </sheetView>
  </sheetViews>
  <sheetFormatPr baseColWidth="10" defaultRowHeight="15" x14ac:dyDescent="0"/>
  <cols>
    <col min="1" max="1" width="41.6640625" bestFit="1" customWidth="1"/>
    <col min="2" max="6" width="15.33203125" customWidth="1"/>
    <col min="7" max="16" width="10.83203125" style="23"/>
  </cols>
  <sheetData>
    <row r="1" spans="1:16" ht="34" customHeight="1">
      <c r="A1" s="31">
        <v>2015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H1" s="29">
        <v>2010</v>
      </c>
      <c r="I1" s="29">
        <v>2011</v>
      </c>
      <c r="J1" s="29">
        <v>2012</v>
      </c>
      <c r="K1" s="29">
        <v>2013</v>
      </c>
      <c r="L1" s="29">
        <v>2014</v>
      </c>
    </row>
    <row r="2" spans="1:16" s="5" customFormat="1" ht="28" customHeight="1">
      <c r="A2" s="18" t="s">
        <v>9</v>
      </c>
      <c r="B2" s="19"/>
      <c r="C2" s="20"/>
      <c r="D2" s="20"/>
      <c r="E2" s="20"/>
      <c r="F2" s="18"/>
      <c r="G2" s="7"/>
      <c r="H2" s="30"/>
      <c r="I2" s="30"/>
      <c r="J2" s="30"/>
      <c r="K2" s="30"/>
      <c r="L2" s="30"/>
      <c r="M2" s="7"/>
      <c r="N2" s="7"/>
      <c r="O2" s="7"/>
      <c r="P2" s="7"/>
    </row>
    <row r="3" spans="1:16" s="5" customFormat="1" ht="28" customHeight="1">
      <c r="A3" s="2" t="s">
        <v>10</v>
      </c>
      <c r="B3" s="9"/>
      <c r="C3" s="9"/>
      <c r="D3" s="9"/>
      <c r="E3" s="9"/>
      <c r="F3" s="2"/>
      <c r="G3" s="7"/>
      <c r="H3" s="30"/>
      <c r="I3" s="30"/>
      <c r="J3" s="30"/>
      <c r="K3" s="30"/>
      <c r="L3" s="30"/>
      <c r="M3" s="7"/>
      <c r="N3" s="7"/>
      <c r="O3" s="7"/>
      <c r="P3" s="7"/>
    </row>
    <row r="4" spans="1:16" s="5" customFormat="1" ht="28" customHeight="1">
      <c r="A4" s="2" t="s">
        <v>14</v>
      </c>
      <c r="B4" s="9"/>
      <c r="C4" s="9"/>
      <c r="D4" s="9"/>
      <c r="E4" s="9"/>
      <c r="F4" s="2"/>
      <c r="G4" s="7"/>
      <c r="H4" s="30"/>
      <c r="I4" s="30"/>
      <c r="J4" s="30"/>
      <c r="K4" s="30"/>
      <c r="L4" s="30"/>
      <c r="M4" s="7"/>
      <c r="N4" s="7"/>
      <c r="O4" s="7"/>
      <c r="P4" s="7"/>
    </row>
    <row r="5" spans="1:16" s="5" customFormat="1" ht="28" customHeight="1">
      <c r="A5" s="14" t="s">
        <v>11</v>
      </c>
      <c r="B5" s="15"/>
      <c r="C5" s="15"/>
      <c r="D5" s="15"/>
      <c r="E5" s="15"/>
      <c r="F5" s="14"/>
      <c r="G5" s="7"/>
      <c r="H5" s="30"/>
      <c r="I5" s="30"/>
      <c r="J5" s="30"/>
      <c r="K5" s="30"/>
      <c r="L5" s="30"/>
      <c r="M5" s="7"/>
      <c r="N5" s="7"/>
      <c r="O5" s="7"/>
      <c r="P5" s="7"/>
    </row>
    <row r="6" spans="1:16" s="5" customFormat="1" ht="28" customHeight="1">
      <c r="A6" s="14" t="s">
        <v>14</v>
      </c>
      <c r="B6" s="15"/>
      <c r="C6" s="15"/>
      <c r="D6" s="15"/>
      <c r="E6" s="15"/>
      <c r="F6" s="14"/>
      <c r="G6" s="7"/>
      <c r="H6" s="30"/>
      <c r="I6" s="30"/>
      <c r="J6" s="30"/>
      <c r="K6" s="30"/>
      <c r="L6" s="30"/>
      <c r="M6" s="7"/>
      <c r="N6" s="7"/>
      <c r="O6" s="7"/>
      <c r="P6" s="7"/>
    </row>
    <row r="7" spans="1:16" s="5" customFormat="1" ht="28" customHeight="1">
      <c r="A7" s="16" t="s">
        <v>12</v>
      </c>
      <c r="B7" s="17"/>
      <c r="C7" s="17"/>
      <c r="D7" s="17"/>
      <c r="E7" s="17"/>
      <c r="F7" s="16"/>
      <c r="G7" s="7"/>
      <c r="H7" s="30"/>
      <c r="I7" s="30"/>
      <c r="J7" s="30"/>
      <c r="K7" s="30"/>
      <c r="L7" s="30"/>
      <c r="M7" s="7"/>
      <c r="N7" s="7"/>
      <c r="O7" s="7"/>
      <c r="P7" s="7"/>
    </row>
    <row r="8" spans="1:16" s="5" customFormat="1" ht="28" customHeight="1">
      <c r="A8" s="16" t="s">
        <v>14</v>
      </c>
      <c r="B8" s="17"/>
      <c r="C8" s="17"/>
      <c r="D8" s="17"/>
      <c r="E8" s="17"/>
      <c r="F8" s="16"/>
      <c r="G8" s="7"/>
      <c r="H8" s="30"/>
      <c r="I8" s="30"/>
      <c r="J8" s="30"/>
      <c r="K8" s="30"/>
      <c r="L8" s="30"/>
      <c r="M8" s="7"/>
      <c r="N8" s="7"/>
      <c r="O8" s="7"/>
      <c r="P8" s="7"/>
    </row>
    <row r="9" spans="1:16" s="5" customFormat="1" ht="28" customHeight="1">
      <c r="A9" s="21" t="s">
        <v>13</v>
      </c>
      <c r="B9" s="22"/>
      <c r="C9" s="22"/>
      <c r="D9" s="22"/>
      <c r="E9" s="22"/>
      <c r="F9" s="21"/>
      <c r="G9" s="7"/>
      <c r="H9" s="30"/>
      <c r="I9" s="30"/>
      <c r="J9" s="30"/>
      <c r="K9" s="30"/>
      <c r="L9" s="30"/>
      <c r="M9" s="7"/>
      <c r="N9" s="7"/>
      <c r="O9" s="7"/>
      <c r="P9" s="7"/>
    </row>
    <row r="10" spans="1:16" s="5" customFormat="1" ht="28" customHeight="1">
      <c r="A10" s="21" t="s">
        <v>14</v>
      </c>
      <c r="B10" s="22"/>
      <c r="C10" s="22"/>
      <c r="D10" s="22"/>
      <c r="E10" s="22"/>
      <c r="F10" s="21"/>
      <c r="G10" s="7"/>
      <c r="H10" s="30"/>
      <c r="I10" s="30"/>
      <c r="J10" s="30"/>
      <c r="K10" s="30"/>
      <c r="L10" s="30"/>
      <c r="M10" s="7"/>
      <c r="N10" s="7"/>
      <c r="O10" s="7"/>
      <c r="P10" s="7"/>
    </row>
    <row r="11" spans="1:16" s="5" customFormat="1" ht="28" customHeight="1">
      <c r="A11" s="18" t="s">
        <v>16</v>
      </c>
      <c r="B11" s="20"/>
      <c r="C11" s="20"/>
      <c r="D11" s="20"/>
      <c r="E11" s="20"/>
      <c r="F11" s="18"/>
      <c r="G11" s="7"/>
      <c r="H11" s="30"/>
      <c r="I11" s="30"/>
      <c r="J11" s="30"/>
      <c r="K11" s="30"/>
      <c r="L11" s="30"/>
      <c r="M11" s="7"/>
      <c r="N11" s="7"/>
      <c r="O11" s="7"/>
      <c r="P11" s="7"/>
    </row>
    <row r="12" spans="1:16" s="5" customFormat="1" ht="28" customHeight="1">
      <c r="A12" s="18" t="s">
        <v>17</v>
      </c>
      <c r="B12" s="20"/>
      <c r="C12" s="20"/>
      <c r="D12" s="20"/>
      <c r="E12" s="20"/>
      <c r="F12" s="18"/>
      <c r="G12" s="7"/>
      <c r="H12" s="30"/>
      <c r="I12" s="30"/>
      <c r="J12" s="30"/>
      <c r="K12" s="30"/>
      <c r="L12" s="30"/>
      <c r="M12" s="7"/>
      <c r="N12" s="7"/>
      <c r="O12" s="7"/>
      <c r="P12" s="7"/>
    </row>
    <row r="13" spans="1:16" s="5" customFormat="1" ht="28" customHeight="1">
      <c r="A13" s="18" t="s">
        <v>22</v>
      </c>
      <c r="B13" s="20"/>
      <c r="C13" s="20"/>
      <c r="D13" s="20"/>
      <c r="E13" s="20"/>
      <c r="F13" s="18"/>
      <c r="G13" s="7"/>
      <c r="H13" s="30"/>
      <c r="I13" s="30"/>
      <c r="J13" s="30"/>
      <c r="K13" s="30"/>
      <c r="L13" s="30"/>
      <c r="M13" s="7"/>
      <c r="N13" s="7"/>
      <c r="O13" s="7"/>
      <c r="P13" s="7"/>
    </row>
    <row r="14" spans="1:16" s="5" customFormat="1" ht="28" customHeight="1">
      <c r="A14" s="18" t="s">
        <v>18</v>
      </c>
      <c r="B14" s="20"/>
      <c r="C14" s="20"/>
      <c r="D14" s="20"/>
      <c r="E14" s="20"/>
      <c r="F14" s="18"/>
      <c r="G14" s="7"/>
      <c r="H14" s="30"/>
      <c r="I14" s="30"/>
      <c r="J14" s="30"/>
      <c r="K14" s="30"/>
      <c r="L14" s="30"/>
      <c r="M14" s="7"/>
      <c r="N14" s="7"/>
      <c r="O14" s="7"/>
      <c r="P14" s="7"/>
    </row>
    <row r="15" spans="1:16" s="5" customFormat="1" ht="28" customHeight="1">
      <c r="A15" s="14" t="s">
        <v>8</v>
      </c>
      <c r="B15" s="24">
        <v>5000000</v>
      </c>
      <c r="C15" s="24">
        <v>10000000</v>
      </c>
      <c r="D15" s="24">
        <v>12000000</v>
      </c>
      <c r="E15" s="24">
        <v>15000000</v>
      </c>
      <c r="F15" s="24"/>
      <c r="G15" s="7"/>
      <c r="H15" s="30"/>
      <c r="I15" s="30"/>
      <c r="J15" s="30"/>
      <c r="K15" s="30"/>
      <c r="L15" s="30"/>
      <c r="M15" s="7"/>
      <c r="N15" s="7"/>
      <c r="O15" s="7"/>
      <c r="P15" s="7"/>
    </row>
    <row r="16" spans="1:16" s="5" customFormat="1" ht="28" customHeight="1">
      <c r="A16" s="2" t="s">
        <v>10</v>
      </c>
      <c r="B16" s="6"/>
      <c r="C16" s="6"/>
      <c r="D16" s="6"/>
      <c r="E16" s="6"/>
      <c r="F16" s="6"/>
      <c r="G16" s="7"/>
      <c r="H16" s="30"/>
      <c r="I16" s="30"/>
      <c r="J16" s="30"/>
      <c r="K16" s="30"/>
      <c r="L16" s="30"/>
      <c r="M16" s="7"/>
      <c r="N16" s="7"/>
      <c r="O16" s="7"/>
      <c r="P16" s="7"/>
    </row>
    <row r="17" spans="1:16" s="5" customFormat="1" ht="28" customHeight="1">
      <c r="A17" s="14" t="s">
        <v>11</v>
      </c>
      <c r="B17" s="24"/>
      <c r="C17" s="24"/>
      <c r="D17" s="24"/>
      <c r="E17" s="24"/>
      <c r="F17" s="24"/>
      <c r="G17" s="7"/>
      <c r="H17" s="30"/>
      <c r="I17" s="30"/>
      <c r="J17" s="30"/>
      <c r="K17" s="30"/>
      <c r="L17" s="30"/>
      <c r="M17" s="7"/>
      <c r="N17" s="7"/>
      <c r="O17" s="7"/>
      <c r="P17" s="7"/>
    </row>
    <row r="18" spans="1:16" s="5" customFormat="1" ht="28" customHeight="1">
      <c r="A18" s="16" t="s">
        <v>12</v>
      </c>
      <c r="B18" s="25"/>
      <c r="C18" s="25"/>
      <c r="D18" s="25"/>
      <c r="E18" s="25"/>
      <c r="F18" s="25"/>
      <c r="G18" s="7"/>
      <c r="H18" s="30"/>
      <c r="I18" s="30"/>
      <c r="J18" s="30"/>
      <c r="K18" s="30"/>
      <c r="L18" s="30"/>
      <c r="M18" s="7"/>
      <c r="N18" s="7"/>
      <c r="O18" s="7"/>
      <c r="P18" s="7"/>
    </row>
    <row r="19" spans="1:16" ht="33" customHeight="1">
      <c r="A19" s="21" t="s">
        <v>13</v>
      </c>
      <c r="B19" s="26"/>
      <c r="C19" s="26"/>
      <c r="D19" s="26"/>
      <c r="E19" s="26"/>
      <c r="F19" s="26"/>
    </row>
    <row r="20" spans="1:16">
      <c r="A20" s="7"/>
      <c r="B20" s="7"/>
      <c r="C20" s="7"/>
      <c r="D20" s="7"/>
      <c r="E20" s="7"/>
      <c r="F20" s="7"/>
    </row>
    <row r="21" spans="1:16" ht="27" customHeight="1">
      <c r="A21" s="27" t="s">
        <v>15</v>
      </c>
      <c r="B21" s="28"/>
      <c r="C21" s="28"/>
      <c r="D21" s="28"/>
      <c r="E21" s="28"/>
      <c r="F21" s="28"/>
    </row>
    <row r="22" spans="1:16" ht="27" customHeight="1">
      <c r="A22" s="18" t="s">
        <v>20</v>
      </c>
      <c r="B22" s="7"/>
      <c r="C22" s="7"/>
      <c r="D22" s="7"/>
      <c r="E22" s="7"/>
      <c r="F22" s="7"/>
    </row>
    <row r="23" spans="1:16" s="23" customFormat="1" ht="27" customHeight="1">
      <c r="A23" s="18" t="s">
        <v>21</v>
      </c>
      <c r="B23" s="7"/>
      <c r="C23" s="7"/>
      <c r="D23" s="7"/>
      <c r="E23" s="7"/>
      <c r="F23" s="7"/>
    </row>
    <row r="24" spans="1:16" s="23" customFormat="1">
      <c r="A24" s="7"/>
      <c r="B24" s="7"/>
      <c r="C24" s="7"/>
      <c r="D24" s="7"/>
      <c r="E24" s="7"/>
      <c r="F24" s="7"/>
    </row>
    <row r="25" spans="1:16" s="23" customFormat="1"/>
    <row r="26" spans="1:16" s="23" customFormat="1"/>
    <row r="27" spans="1:16" s="23" customFormat="1"/>
    <row r="28" spans="1:16" s="23" customFormat="1"/>
    <row r="29" spans="1:16" s="23" customFormat="1"/>
    <row r="30" spans="1:16" s="23" customFormat="1" ht="14" customHeight="1"/>
    <row r="31" spans="1:16" s="23" customFormat="1" hidden="1"/>
    <row r="32" spans="1:16" s="23" customFormat="1" hidden="1"/>
    <row r="33" s="23" customFormat="1" hidden="1"/>
    <row r="34" s="23" customFormat="1"/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M12" sqref="M12"/>
    </sheetView>
  </sheetViews>
  <sheetFormatPr baseColWidth="10" defaultRowHeight="15" x14ac:dyDescent="0"/>
  <cols>
    <col min="1" max="1" width="9" customWidth="1"/>
    <col min="2" max="2" width="12.1640625" customWidth="1"/>
    <col min="3" max="3" width="11.1640625" bestFit="1" customWidth="1"/>
    <col min="4" max="4" width="12" bestFit="1" customWidth="1"/>
    <col min="5" max="5" width="10.6640625" customWidth="1"/>
    <col min="6" max="6" width="11.1640625" customWidth="1"/>
    <col min="7" max="7" width="11.5" customWidth="1"/>
  </cols>
  <sheetData>
    <row r="1" spans="1:6">
      <c r="A1" s="52" t="s">
        <v>48</v>
      </c>
      <c r="B1" s="53" t="s">
        <v>49</v>
      </c>
      <c r="C1" s="53" t="s">
        <v>50</v>
      </c>
      <c r="D1" s="53" t="s">
        <v>51</v>
      </c>
      <c r="E1" s="53" t="s">
        <v>52</v>
      </c>
      <c r="F1" s="54" t="s">
        <v>53</v>
      </c>
    </row>
    <row r="2" spans="1:6">
      <c r="A2" s="55">
        <v>40574</v>
      </c>
      <c r="B2" s="56">
        <v>38688153</v>
      </c>
      <c r="C2" s="56">
        <v>16760834</v>
      </c>
      <c r="D2" s="56">
        <v>2065167</v>
      </c>
      <c r="E2" s="56">
        <v>16824391</v>
      </c>
      <c r="F2" s="57">
        <v>74338545</v>
      </c>
    </row>
    <row r="3" spans="1:6">
      <c r="A3" s="58">
        <v>40602</v>
      </c>
      <c r="B3" s="59">
        <v>35411431</v>
      </c>
      <c r="C3" s="59">
        <v>13376470</v>
      </c>
      <c r="D3" s="59">
        <v>2944469</v>
      </c>
      <c r="E3" s="59">
        <v>11030792</v>
      </c>
      <c r="F3" s="60">
        <v>62763162</v>
      </c>
    </row>
    <row r="4" spans="1:6">
      <c r="A4" s="58">
        <v>40633</v>
      </c>
      <c r="B4" s="59">
        <v>29418175</v>
      </c>
      <c r="C4" s="59">
        <v>18651810</v>
      </c>
      <c r="D4" s="59">
        <v>3292024</v>
      </c>
      <c r="E4" s="59">
        <v>10899602</v>
      </c>
      <c r="F4" s="60">
        <v>62261611</v>
      </c>
    </row>
    <row r="5" spans="1:6">
      <c r="A5" s="58">
        <v>40663</v>
      </c>
      <c r="B5" s="59">
        <v>40206354</v>
      </c>
      <c r="C5" s="59">
        <v>14098643</v>
      </c>
      <c r="D5" s="59">
        <v>6221822</v>
      </c>
      <c r="E5" s="59">
        <v>10279123</v>
      </c>
      <c r="F5" s="60">
        <v>70805942</v>
      </c>
    </row>
    <row r="6" spans="1:6">
      <c r="A6" s="58">
        <v>40694</v>
      </c>
      <c r="B6" s="59">
        <v>36955096</v>
      </c>
      <c r="C6" s="59">
        <v>15783062</v>
      </c>
      <c r="D6" s="59">
        <v>8025628</v>
      </c>
      <c r="E6" s="59">
        <v>11476919</v>
      </c>
      <c r="F6" s="60">
        <v>72240705</v>
      </c>
    </row>
    <row r="7" spans="1:6">
      <c r="A7" s="58">
        <v>40724</v>
      </c>
      <c r="B7" s="59"/>
      <c r="C7" s="59"/>
      <c r="D7" s="59"/>
      <c r="E7" s="59"/>
      <c r="F7" s="60"/>
    </row>
    <row r="8" spans="1:6">
      <c r="A8" s="58">
        <v>40755</v>
      </c>
      <c r="B8" s="59"/>
      <c r="C8" s="59"/>
      <c r="D8" s="59"/>
      <c r="E8" s="59"/>
      <c r="F8" s="60"/>
    </row>
    <row r="9" spans="1:6">
      <c r="A9" s="58">
        <v>40786</v>
      </c>
      <c r="B9" s="59"/>
      <c r="C9" s="59"/>
      <c r="D9" s="59"/>
      <c r="E9" s="59"/>
      <c r="F9" s="60"/>
    </row>
    <row r="10" spans="1:6">
      <c r="A10" s="58">
        <v>40816</v>
      </c>
      <c r="B10" s="59"/>
      <c r="C10" s="59"/>
      <c r="D10" s="59"/>
      <c r="E10" s="59"/>
      <c r="F10" s="57"/>
    </row>
    <row r="11" spans="1:6">
      <c r="A11" s="58">
        <v>40847</v>
      </c>
      <c r="B11" s="59"/>
      <c r="C11" s="59"/>
      <c r="D11" s="59"/>
      <c r="E11" s="59"/>
      <c r="F11" s="60"/>
    </row>
    <row r="12" spans="1:6">
      <c r="A12" s="58">
        <v>40877</v>
      </c>
      <c r="B12" s="59"/>
      <c r="C12" s="59"/>
      <c r="D12" s="59"/>
      <c r="E12" s="59"/>
      <c r="F12" s="60"/>
    </row>
    <row r="13" spans="1:6">
      <c r="A13" s="61">
        <v>40908</v>
      </c>
      <c r="B13" s="62"/>
      <c r="C13" s="62"/>
      <c r="D13" s="62"/>
      <c r="E13" s="62"/>
      <c r="F13" s="63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workbookViewId="0">
      <selection activeCell="F19" sqref="F19"/>
    </sheetView>
  </sheetViews>
  <sheetFormatPr baseColWidth="10" defaultRowHeight="15" x14ac:dyDescent="0"/>
  <cols>
    <col min="1" max="1" width="39.83203125" bestFit="1" customWidth="1"/>
  </cols>
  <sheetData>
    <row r="1" spans="1:14" ht="108" customHeight="1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J1" s="97" t="s">
        <v>23</v>
      </c>
      <c r="K1" s="97"/>
      <c r="L1" s="97"/>
      <c r="M1" s="97"/>
      <c r="N1" s="97"/>
    </row>
    <row r="2" spans="1:14" ht="27" customHeight="1">
      <c r="A2" s="32" t="s">
        <v>31</v>
      </c>
      <c r="B2" s="32"/>
      <c r="C2" s="32"/>
      <c r="D2" s="32"/>
      <c r="E2" s="32"/>
      <c r="F2" s="32"/>
    </row>
    <row r="3" spans="1:14" ht="27" customHeight="1">
      <c r="A3" t="s">
        <v>32</v>
      </c>
    </row>
    <row r="4" spans="1:14" ht="27" customHeight="1">
      <c r="A4" s="32" t="s">
        <v>14</v>
      </c>
      <c r="B4" s="32"/>
      <c r="C4" s="32"/>
      <c r="D4" s="32"/>
      <c r="E4" s="32"/>
      <c r="F4" s="32"/>
    </row>
    <row r="6" spans="1:14" ht="41" customHeight="1">
      <c r="A6" s="98" t="s">
        <v>33</v>
      </c>
      <c r="B6" s="98"/>
      <c r="C6" s="98"/>
      <c r="D6" s="98"/>
      <c r="E6" s="98"/>
      <c r="F6" s="98"/>
    </row>
    <row r="7" spans="1:14" ht="25" customHeight="1">
      <c r="A7" s="33" t="s">
        <v>34</v>
      </c>
      <c r="B7" s="33"/>
      <c r="C7" s="33"/>
      <c r="D7" s="33"/>
      <c r="E7" s="33"/>
      <c r="F7" s="33"/>
    </row>
    <row r="15" spans="1:14" ht="25" customHeight="1">
      <c r="A15" s="33" t="s">
        <v>35</v>
      </c>
      <c r="B15" s="33"/>
      <c r="C15" s="33"/>
      <c r="D15" s="33"/>
      <c r="E15" s="33"/>
      <c r="F15" s="33"/>
    </row>
    <row r="22" spans="1:14">
      <c r="A22" s="64"/>
      <c r="B22" s="53" t="s">
        <v>0</v>
      </c>
      <c r="C22" s="53" t="s">
        <v>1</v>
      </c>
      <c r="D22" s="53" t="s">
        <v>2</v>
      </c>
      <c r="E22" s="53" t="s">
        <v>3</v>
      </c>
      <c r="F22" s="53" t="s">
        <v>4</v>
      </c>
      <c r="G22" s="53" t="s">
        <v>54</v>
      </c>
      <c r="H22" s="53" t="s">
        <v>55</v>
      </c>
      <c r="I22" s="53" t="s">
        <v>56</v>
      </c>
      <c r="J22" s="53" t="s">
        <v>57</v>
      </c>
      <c r="K22" s="53" t="s">
        <v>58</v>
      </c>
      <c r="L22" s="53" t="s">
        <v>59</v>
      </c>
      <c r="M22" s="53" t="s">
        <v>60</v>
      </c>
      <c r="N22" s="65" t="s">
        <v>61</v>
      </c>
    </row>
    <row r="23" spans="1:14">
      <c r="A23" s="66" t="s">
        <v>62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8"/>
    </row>
    <row r="24" spans="1:14">
      <c r="A24" s="69" t="s">
        <v>63</v>
      </c>
      <c r="B24" s="70">
        <v>19540297.969999999</v>
      </c>
      <c r="C24" s="70">
        <v>18467784.899999999</v>
      </c>
      <c r="D24" s="70">
        <v>18061505.899999999</v>
      </c>
      <c r="E24" s="70">
        <v>18693687.010000002</v>
      </c>
      <c r="F24" s="70">
        <v>16913063.960000001</v>
      </c>
      <c r="G24" s="70"/>
      <c r="H24" s="70"/>
      <c r="I24" s="70"/>
      <c r="J24" s="70"/>
      <c r="K24" s="70"/>
      <c r="L24" s="70"/>
      <c r="M24" s="70"/>
      <c r="N24" s="71">
        <f>SUM(B24:M24)</f>
        <v>91676339.74000001</v>
      </c>
    </row>
    <row r="25" spans="1:14">
      <c r="A25" s="69" t="s">
        <v>64</v>
      </c>
      <c r="B25" s="70">
        <v>12251671.67</v>
      </c>
      <c r="C25" s="70">
        <v>11867703</v>
      </c>
      <c r="D25" s="70">
        <v>12028084.700000001</v>
      </c>
      <c r="E25" s="70">
        <v>12854190.16</v>
      </c>
      <c r="F25" s="70">
        <v>10898436.25</v>
      </c>
      <c r="G25" s="70"/>
      <c r="H25" s="70"/>
      <c r="I25" s="70"/>
      <c r="J25" s="70"/>
      <c r="K25" s="70"/>
      <c r="L25" s="70"/>
      <c r="M25" s="70"/>
      <c r="N25" s="71">
        <f>SUM(B25:M25)</f>
        <v>59900085.780000001</v>
      </c>
    </row>
    <row r="26" spans="1:14">
      <c r="A26" s="69" t="s">
        <v>65</v>
      </c>
      <c r="B26" s="70">
        <v>2980723.3800000004</v>
      </c>
      <c r="C26" s="70">
        <v>2817119.66</v>
      </c>
      <c r="D26" s="70">
        <v>2755145.02</v>
      </c>
      <c r="E26" s="70">
        <v>2851579.65</v>
      </c>
      <c r="F26" s="70">
        <v>2579958.94</v>
      </c>
      <c r="G26" s="70"/>
      <c r="H26" s="70"/>
      <c r="I26" s="70"/>
      <c r="J26" s="70"/>
      <c r="K26" s="70"/>
      <c r="L26" s="70"/>
      <c r="M26" s="70"/>
      <c r="N26" s="71">
        <f>SUM(B26:M26)</f>
        <v>13984526.65</v>
      </c>
    </row>
    <row r="27" spans="1:14">
      <c r="A27" s="72" t="s">
        <v>66</v>
      </c>
      <c r="B27" s="73">
        <v>4307902.92</v>
      </c>
      <c r="C27" s="73">
        <v>3782962.2399999998</v>
      </c>
      <c r="D27" s="73">
        <v>3278276.1799999997</v>
      </c>
      <c r="E27" s="73">
        <v>2987917.1999999997</v>
      </c>
      <c r="F27" s="73">
        <v>3434668.7700000005</v>
      </c>
      <c r="G27" s="73"/>
      <c r="H27" s="73"/>
      <c r="I27" s="73"/>
      <c r="J27" s="73"/>
      <c r="K27" s="73"/>
      <c r="L27" s="73"/>
      <c r="M27" s="73"/>
      <c r="N27" s="74">
        <f>SUM(B27:M27)</f>
        <v>17791727.309999999</v>
      </c>
    </row>
    <row r="28" spans="1:14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1"/>
    </row>
    <row r="29" spans="1:14">
      <c r="A29" s="66" t="s">
        <v>67</v>
      </c>
      <c r="B29" s="75">
        <v>7027629.6099999994</v>
      </c>
      <c r="C29" s="75">
        <v>5536570.25</v>
      </c>
      <c r="D29" s="75">
        <v>5086242.18</v>
      </c>
      <c r="E29" s="75">
        <v>4870032.0599999996</v>
      </c>
      <c r="F29" s="75">
        <v>5735095.8399999999</v>
      </c>
      <c r="G29" s="75"/>
      <c r="H29" s="75"/>
      <c r="I29" s="75"/>
      <c r="J29" s="75"/>
      <c r="K29" s="75"/>
      <c r="L29" s="75"/>
      <c r="M29" s="75"/>
      <c r="N29" s="76">
        <f>SUM(B29:M29)</f>
        <v>28255569.939999998</v>
      </c>
    </row>
    <row r="30" spans="1:14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1"/>
    </row>
    <row r="31" spans="1:14">
      <c r="A31" s="66" t="s">
        <v>68</v>
      </c>
      <c r="B31" s="75">
        <v>3563718.3600000003</v>
      </c>
      <c r="C31" s="75">
        <v>4350831.03</v>
      </c>
      <c r="D31" s="75">
        <v>3299291.7300000004</v>
      </c>
      <c r="E31" s="75">
        <v>3831534.4299999997</v>
      </c>
      <c r="F31" s="75">
        <v>3820551.0700000003</v>
      </c>
      <c r="G31" s="75"/>
      <c r="H31" s="75"/>
      <c r="I31" s="75"/>
      <c r="J31" s="75"/>
      <c r="K31" s="75"/>
      <c r="L31" s="75"/>
      <c r="M31" s="75"/>
      <c r="N31" s="76">
        <f t="shared" ref="N31:N50" si="0">SUM(B31:M31)</f>
        <v>18865926.620000001</v>
      </c>
    </row>
    <row r="32" spans="1:14">
      <c r="A32" s="72" t="s">
        <v>69</v>
      </c>
      <c r="B32" s="73">
        <v>1067734.6100000001</v>
      </c>
      <c r="C32" s="73">
        <v>1611168.2100000002</v>
      </c>
      <c r="D32" s="73">
        <v>522549.86</v>
      </c>
      <c r="E32" s="73">
        <v>1072540.47</v>
      </c>
      <c r="F32" s="73">
        <v>1138718.3600000001</v>
      </c>
      <c r="G32" s="73"/>
      <c r="H32" s="73"/>
      <c r="I32" s="73"/>
      <c r="J32" s="73"/>
      <c r="K32" s="73"/>
      <c r="L32" s="73"/>
      <c r="M32" s="73"/>
      <c r="N32" s="74">
        <f t="shared" si="0"/>
        <v>5412711.5100000007</v>
      </c>
    </row>
    <row r="33" spans="1:14">
      <c r="A33" s="69" t="s">
        <v>70</v>
      </c>
      <c r="B33" s="70">
        <v>1055734.6100000001</v>
      </c>
      <c r="C33" s="70">
        <v>1609168.2100000002</v>
      </c>
      <c r="D33" s="70">
        <v>520549.86</v>
      </c>
      <c r="E33" s="70">
        <v>1070124.79</v>
      </c>
      <c r="F33" s="70">
        <v>1119718.3600000001</v>
      </c>
      <c r="G33" s="70"/>
      <c r="H33" s="70"/>
      <c r="I33" s="70"/>
      <c r="J33" s="70"/>
      <c r="K33" s="70"/>
      <c r="L33" s="70"/>
      <c r="M33" s="70"/>
      <c r="N33" s="71">
        <f t="shared" si="0"/>
        <v>5375295.830000001</v>
      </c>
    </row>
    <row r="34" spans="1:14">
      <c r="A34" s="69" t="s">
        <v>71</v>
      </c>
      <c r="B34" s="70">
        <v>12000</v>
      </c>
      <c r="C34" s="70">
        <v>2000</v>
      </c>
      <c r="D34" s="70">
        <v>2000</v>
      </c>
      <c r="E34" s="70">
        <v>2415.6799999999998</v>
      </c>
      <c r="F34" s="70">
        <v>19000</v>
      </c>
      <c r="G34" s="70"/>
      <c r="H34" s="70"/>
      <c r="I34" s="70"/>
      <c r="J34" s="70"/>
      <c r="K34" s="70"/>
      <c r="L34" s="70"/>
      <c r="M34" s="70"/>
      <c r="N34" s="71">
        <f t="shared" si="0"/>
        <v>37415.68</v>
      </c>
    </row>
    <row r="35" spans="1:14">
      <c r="A35" s="72" t="s">
        <v>72</v>
      </c>
      <c r="B35" s="73">
        <v>245630.51</v>
      </c>
      <c r="C35" s="73">
        <v>389708.99</v>
      </c>
      <c r="D35" s="73">
        <v>326396.68</v>
      </c>
      <c r="E35" s="73">
        <v>388722.73</v>
      </c>
      <c r="F35" s="73">
        <v>244841.11000000002</v>
      </c>
      <c r="G35" s="73"/>
      <c r="H35" s="73"/>
      <c r="I35" s="73"/>
      <c r="J35" s="73"/>
      <c r="K35" s="73"/>
      <c r="L35" s="73"/>
      <c r="M35" s="73"/>
      <c r="N35" s="74">
        <f t="shared" si="0"/>
        <v>1595300.02</v>
      </c>
    </row>
    <row r="36" spans="1:14">
      <c r="A36" s="69" t="s">
        <v>73</v>
      </c>
      <c r="B36" s="70">
        <v>43827.12</v>
      </c>
      <c r="C36" s="70">
        <v>41500</v>
      </c>
      <c r="D36" s="70">
        <v>37400</v>
      </c>
      <c r="E36" s="70">
        <v>37200</v>
      </c>
      <c r="F36" s="70">
        <v>45327.12</v>
      </c>
      <c r="G36" s="70"/>
      <c r="H36" s="70"/>
      <c r="I36" s="70"/>
      <c r="J36" s="70"/>
      <c r="K36" s="70"/>
      <c r="L36" s="70"/>
      <c r="M36" s="70"/>
      <c r="N36" s="71">
        <f t="shared" si="0"/>
        <v>205254.24</v>
      </c>
    </row>
    <row r="37" spans="1:14">
      <c r="A37" s="69" t="s">
        <v>74</v>
      </c>
      <c r="B37" s="70">
        <v>16688.489999999998</v>
      </c>
      <c r="C37" s="70">
        <v>110963.19</v>
      </c>
      <c r="D37" s="70">
        <v>66247.94</v>
      </c>
      <c r="E37" s="70">
        <v>36716.1</v>
      </c>
      <c r="F37" s="70">
        <v>58682.000000000007</v>
      </c>
      <c r="G37" s="70"/>
      <c r="H37" s="70"/>
      <c r="I37" s="70"/>
      <c r="J37" s="70"/>
      <c r="K37" s="70"/>
      <c r="L37" s="70"/>
      <c r="M37" s="70"/>
      <c r="N37" s="71">
        <f t="shared" si="0"/>
        <v>289297.72000000003</v>
      </c>
    </row>
    <row r="38" spans="1:14">
      <c r="A38" s="69" t="s">
        <v>75</v>
      </c>
      <c r="B38" s="70">
        <v>2993.25</v>
      </c>
      <c r="C38" s="70">
        <v>753.2</v>
      </c>
      <c r="D38" s="70">
        <v>15838.77</v>
      </c>
      <c r="E38" s="70">
        <v>9932.1200000000008</v>
      </c>
      <c r="F38" s="70">
        <v>1745.8700000000001</v>
      </c>
      <c r="G38" s="70"/>
      <c r="H38" s="70"/>
      <c r="I38" s="70"/>
      <c r="J38" s="70"/>
      <c r="K38" s="70"/>
      <c r="L38" s="70"/>
      <c r="M38" s="70"/>
      <c r="N38" s="71">
        <f t="shared" si="0"/>
        <v>31263.210000000003</v>
      </c>
    </row>
    <row r="39" spans="1:14">
      <c r="A39" s="69" t="s">
        <v>76</v>
      </c>
      <c r="B39" s="70">
        <v>14045.32</v>
      </c>
      <c r="C39" s="70">
        <v>16483.370000000003</v>
      </c>
      <c r="D39" s="70">
        <v>19086.47</v>
      </c>
      <c r="E39" s="70">
        <v>21841.72</v>
      </c>
      <c r="F39" s="70">
        <v>17155.78</v>
      </c>
      <c r="G39" s="70"/>
      <c r="H39" s="70"/>
      <c r="I39" s="70"/>
      <c r="J39" s="70"/>
      <c r="K39" s="70"/>
      <c r="L39" s="70"/>
      <c r="M39" s="70"/>
      <c r="N39" s="71">
        <f t="shared" si="0"/>
        <v>88612.66</v>
      </c>
    </row>
    <row r="40" spans="1:14">
      <c r="A40" s="69" t="s">
        <v>77</v>
      </c>
      <c r="B40" s="70">
        <v>72110.180000000008</v>
      </c>
      <c r="C40" s="70">
        <v>62550.409999999996</v>
      </c>
      <c r="D40" s="70">
        <v>45568.31</v>
      </c>
      <c r="E40" s="70">
        <v>110628.06</v>
      </c>
      <c r="F40" s="70">
        <v>52754.750000000007</v>
      </c>
      <c r="G40" s="70"/>
      <c r="H40" s="70"/>
      <c r="I40" s="70"/>
      <c r="J40" s="70"/>
      <c r="K40" s="70"/>
      <c r="L40" s="70"/>
      <c r="M40" s="70"/>
      <c r="N40" s="71">
        <f t="shared" si="0"/>
        <v>343611.70999999996</v>
      </c>
    </row>
    <row r="41" spans="1:14">
      <c r="A41" s="69" t="s">
        <v>78</v>
      </c>
      <c r="B41" s="70">
        <v>7156.1100000000006</v>
      </c>
      <c r="C41" s="70">
        <v>73745.97</v>
      </c>
      <c r="D41" s="70">
        <v>8266.1</v>
      </c>
      <c r="E41" s="70">
        <v>43227.270000000004</v>
      </c>
      <c r="F41" s="70">
        <v>9718.65</v>
      </c>
      <c r="G41" s="70"/>
      <c r="H41" s="70"/>
      <c r="I41" s="70"/>
      <c r="J41" s="70"/>
      <c r="K41" s="70"/>
      <c r="L41" s="70"/>
      <c r="M41" s="70"/>
      <c r="N41" s="71">
        <f t="shared" si="0"/>
        <v>142114.1</v>
      </c>
    </row>
    <row r="42" spans="1:14">
      <c r="A42" s="69" t="s">
        <v>79</v>
      </c>
      <c r="B42" s="70">
        <v>88810.040000000008</v>
      </c>
      <c r="C42" s="70">
        <v>83712.850000000006</v>
      </c>
      <c r="D42" s="70">
        <v>133989.09</v>
      </c>
      <c r="E42" s="70">
        <v>129177.46</v>
      </c>
      <c r="F42" s="70">
        <v>59456.94</v>
      </c>
      <c r="G42" s="70"/>
      <c r="H42" s="70"/>
      <c r="I42" s="70"/>
      <c r="J42" s="70"/>
      <c r="K42" s="70"/>
      <c r="L42" s="70"/>
      <c r="M42" s="70"/>
      <c r="N42" s="71">
        <f t="shared" si="0"/>
        <v>495146.38</v>
      </c>
    </row>
    <row r="43" spans="1:14">
      <c r="A43" s="72" t="s">
        <v>80</v>
      </c>
      <c r="B43" s="73">
        <v>2026424.8399999999</v>
      </c>
      <c r="C43" s="73">
        <v>2034710.74</v>
      </c>
      <c r="D43" s="73">
        <v>2005940.42</v>
      </c>
      <c r="E43" s="73">
        <v>2060164.8399999999</v>
      </c>
      <c r="F43" s="73">
        <v>2184409.2999999998</v>
      </c>
      <c r="G43" s="73"/>
      <c r="H43" s="73"/>
      <c r="I43" s="73"/>
      <c r="J43" s="73"/>
      <c r="K43" s="73"/>
      <c r="L43" s="73"/>
      <c r="M43" s="73"/>
      <c r="N43" s="74">
        <f t="shared" si="0"/>
        <v>10311650.140000001</v>
      </c>
    </row>
    <row r="44" spans="1:14">
      <c r="A44" s="69" t="s">
        <v>81</v>
      </c>
      <c r="B44" s="70">
        <v>1711650.8399999999</v>
      </c>
      <c r="C44" s="70">
        <v>1698248.02</v>
      </c>
      <c r="D44" s="70">
        <v>1737312.42</v>
      </c>
      <c r="E44" s="70">
        <v>1719501.8399999999</v>
      </c>
      <c r="F44" s="70">
        <v>1861312.2999999998</v>
      </c>
      <c r="G44" s="70"/>
      <c r="H44" s="70"/>
      <c r="I44" s="70"/>
      <c r="J44" s="70"/>
      <c r="K44" s="70"/>
      <c r="L44" s="70"/>
      <c r="M44" s="70"/>
      <c r="N44" s="71">
        <f t="shared" si="0"/>
        <v>8728025.4199999981</v>
      </c>
    </row>
    <row r="45" spans="1:14">
      <c r="A45" s="69" t="s">
        <v>82</v>
      </c>
      <c r="B45" s="70">
        <v>314774</v>
      </c>
      <c r="C45" s="70">
        <v>336462.72</v>
      </c>
      <c r="D45" s="70">
        <v>268628</v>
      </c>
      <c r="E45" s="70">
        <v>340663</v>
      </c>
      <c r="F45" s="70">
        <v>323097</v>
      </c>
      <c r="G45" s="70"/>
      <c r="H45" s="70"/>
      <c r="I45" s="70"/>
      <c r="J45" s="70"/>
      <c r="K45" s="70"/>
      <c r="L45" s="70"/>
      <c r="M45" s="70"/>
      <c r="N45" s="71">
        <f t="shared" si="0"/>
        <v>1583624.72</v>
      </c>
    </row>
    <row r="46" spans="1:14">
      <c r="A46" s="69" t="s">
        <v>83</v>
      </c>
      <c r="B46" s="70">
        <v>199946.91</v>
      </c>
      <c r="C46" s="70">
        <v>237350.11</v>
      </c>
      <c r="D46" s="70">
        <v>226588.42</v>
      </c>
      <c r="E46" s="70">
        <v>219581.71000000002</v>
      </c>
      <c r="F46" s="70">
        <v>47378.850000000006</v>
      </c>
      <c r="G46" s="70"/>
      <c r="H46" s="70"/>
      <c r="I46" s="70"/>
      <c r="J46" s="70"/>
      <c r="K46" s="70"/>
      <c r="L46" s="70"/>
      <c r="M46" s="70"/>
      <c r="N46" s="71">
        <f t="shared" si="0"/>
        <v>930846.00000000012</v>
      </c>
    </row>
    <row r="47" spans="1:14">
      <c r="A47" s="69" t="s">
        <v>84</v>
      </c>
      <c r="B47" s="70">
        <v>12268.619999999999</v>
      </c>
      <c r="C47" s="70">
        <v>10701.95</v>
      </c>
      <c r="D47" s="70">
        <v>10183.51</v>
      </c>
      <c r="E47" s="70">
        <v>10183.48</v>
      </c>
      <c r="F47" s="70">
        <v>10183.519999999999</v>
      </c>
      <c r="G47" s="70"/>
      <c r="H47" s="70"/>
      <c r="I47" s="70"/>
      <c r="J47" s="70"/>
      <c r="K47" s="70"/>
      <c r="L47" s="70"/>
      <c r="M47" s="70"/>
      <c r="N47" s="71">
        <f t="shared" si="0"/>
        <v>53521.079999999994</v>
      </c>
    </row>
    <row r="48" spans="1:14">
      <c r="A48" s="69" t="s">
        <v>85</v>
      </c>
      <c r="B48" s="70">
        <v>0</v>
      </c>
      <c r="C48" s="70">
        <v>0</v>
      </c>
      <c r="D48" s="70">
        <v>0</v>
      </c>
      <c r="E48" s="70">
        <v>0</v>
      </c>
      <c r="F48" s="70">
        <v>0</v>
      </c>
      <c r="G48" s="70"/>
      <c r="H48" s="70"/>
      <c r="I48" s="70"/>
      <c r="J48" s="70"/>
      <c r="K48" s="70"/>
      <c r="L48" s="70"/>
      <c r="M48" s="70"/>
      <c r="N48" s="71">
        <f t="shared" si="0"/>
        <v>0</v>
      </c>
    </row>
    <row r="49" spans="1:14">
      <c r="A49" s="69" t="s">
        <v>86</v>
      </c>
      <c r="B49" s="70">
        <v>162877.99</v>
      </c>
      <c r="C49" s="70">
        <v>67191.03</v>
      </c>
      <c r="D49" s="70">
        <v>207632.84000000003</v>
      </c>
      <c r="E49" s="70">
        <v>80341.200000000012</v>
      </c>
      <c r="F49" s="70">
        <v>195019.93</v>
      </c>
      <c r="G49" s="70"/>
      <c r="H49" s="70"/>
      <c r="I49" s="70"/>
      <c r="J49" s="70"/>
      <c r="K49" s="70"/>
      <c r="L49" s="70"/>
      <c r="M49" s="70"/>
      <c r="N49" s="71">
        <f t="shared" si="0"/>
        <v>713062.99</v>
      </c>
    </row>
    <row r="50" spans="1:14">
      <c r="A50" s="69" t="s">
        <v>87</v>
      </c>
      <c r="B50" s="70">
        <v>-151165.12</v>
      </c>
      <c r="C50" s="70">
        <v>0</v>
      </c>
      <c r="D50" s="70">
        <v>0</v>
      </c>
      <c r="E50" s="70">
        <v>0</v>
      </c>
      <c r="F50" s="70">
        <v>0</v>
      </c>
      <c r="G50" s="70"/>
      <c r="H50" s="70"/>
      <c r="I50" s="70"/>
      <c r="J50" s="70"/>
      <c r="K50" s="70"/>
      <c r="L50" s="70"/>
      <c r="M50" s="70"/>
      <c r="N50" s="71">
        <f t="shared" si="0"/>
        <v>-151165.12</v>
      </c>
    </row>
    <row r="51" spans="1:14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1"/>
    </row>
    <row r="52" spans="1:14">
      <c r="A52" s="66" t="s">
        <v>88</v>
      </c>
      <c r="B52" s="75">
        <v>3463911.25</v>
      </c>
      <c r="C52" s="75">
        <v>1185739.2200000002</v>
      </c>
      <c r="D52" s="75">
        <v>1786950.4500000002</v>
      </c>
      <c r="E52" s="75">
        <v>1038497.6300000001</v>
      </c>
      <c r="F52" s="75">
        <v>1914544.7699999998</v>
      </c>
      <c r="G52" s="75"/>
      <c r="H52" s="75"/>
      <c r="I52" s="75"/>
      <c r="J52" s="75"/>
      <c r="K52" s="75"/>
      <c r="L52" s="75"/>
      <c r="M52" s="75"/>
      <c r="N52" s="76">
        <f t="shared" ref="N52:N75" si="1">SUM(B52:M52)</f>
        <v>9389643.3200000003</v>
      </c>
    </row>
    <row r="53" spans="1:14">
      <c r="A53" s="72" t="s">
        <v>89</v>
      </c>
      <c r="B53" s="73">
        <v>103580.86</v>
      </c>
      <c r="C53" s="73">
        <v>129418.67</v>
      </c>
      <c r="D53" s="73">
        <v>137322.66999999998</v>
      </c>
      <c r="E53" s="73">
        <v>186239.17</v>
      </c>
      <c r="F53" s="73">
        <v>118894.92</v>
      </c>
      <c r="G53" s="73"/>
      <c r="H53" s="73"/>
      <c r="I53" s="73"/>
      <c r="J53" s="73"/>
      <c r="K53" s="73"/>
      <c r="L53" s="73"/>
      <c r="M53" s="73"/>
      <c r="N53" s="74">
        <f t="shared" si="1"/>
        <v>675456.29</v>
      </c>
    </row>
    <row r="54" spans="1:14">
      <c r="A54" s="69" t="s">
        <v>90</v>
      </c>
      <c r="B54" s="70">
        <v>41276.699999999997</v>
      </c>
      <c r="C54" s="70">
        <v>52321.99</v>
      </c>
      <c r="D54" s="70">
        <v>66245.350000000006</v>
      </c>
      <c r="E54" s="70">
        <v>68772.48000000001</v>
      </c>
      <c r="F54" s="70">
        <v>50318.31</v>
      </c>
      <c r="G54" s="70"/>
      <c r="H54" s="70"/>
      <c r="I54" s="70"/>
      <c r="J54" s="70"/>
      <c r="K54" s="70"/>
      <c r="L54" s="70"/>
      <c r="M54" s="70"/>
      <c r="N54" s="71">
        <f t="shared" si="1"/>
        <v>278934.83</v>
      </c>
    </row>
    <row r="55" spans="1:14">
      <c r="A55" s="69" t="s">
        <v>91</v>
      </c>
      <c r="B55" s="70">
        <v>49417.96</v>
      </c>
      <c r="C55" s="70">
        <v>51687.93</v>
      </c>
      <c r="D55" s="70">
        <v>47902.2</v>
      </c>
      <c r="E55" s="70">
        <v>97222.74</v>
      </c>
      <c r="F55" s="70">
        <v>53670.61</v>
      </c>
      <c r="G55" s="70"/>
      <c r="H55" s="70"/>
      <c r="I55" s="70"/>
      <c r="J55" s="70"/>
      <c r="K55" s="70"/>
      <c r="L55" s="70"/>
      <c r="M55" s="70"/>
      <c r="N55" s="71">
        <f t="shared" si="1"/>
        <v>299901.44</v>
      </c>
    </row>
    <row r="56" spans="1:14">
      <c r="A56" s="69" t="s">
        <v>92</v>
      </c>
      <c r="B56" s="70">
        <v>12886.2</v>
      </c>
      <c r="C56" s="70">
        <v>25408.75</v>
      </c>
      <c r="D56" s="70">
        <v>23175.119999999999</v>
      </c>
      <c r="E56" s="70">
        <v>20243.95</v>
      </c>
      <c r="F56" s="70">
        <v>14906</v>
      </c>
      <c r="G56" s="70"/>
      <c r="H56" s="70"/>
      <c r="I56" s="70"/>
      <c r="J56" s="70"/>
      <c r="K56" s="70"/>
      <c r="L56" s="70"/>
      <c r="M56" s="70"/>
      <c r="N56" s="71">
        <f t="shared" si="1"/>
        <v>96620.01999999999</v>
      </c>
    </row>
    <row r="57" spans="1:14">
      <c r="A57" s="72" t="s">
        <v>93</v>
      </c>
      <c r="B57" s="73">
        <v>144085.03</v>
      </c>
      <c r="C57" s="73">
        <v>302508.13999999996</v>
      </c>
      <c r="D57" s="73">
        <v>317384.38</v>
      </c>
      <c r="E57" s="73">
        <v>175316.77</v>
      </c>
      <c r="F57" s="73">
        <v>194420.30000000002</v>
      </c>
      <c r="G57" s="73"/>
      <c r="H57" s="73"/>
      <c r="I57" s="73"/>
      <c r="J57" s="73"/>
      <c r="K57" s="73"/>
      <c r="L57" s="73"/>
      <c r="M57" s="73"/>
      <c r="N57" s="74">
        <f t="shared" si="1"/>
        <v>1133714.6199999999</v>
      </c>
    </row>
    <row r="58" spans="1:14">
      <c r="A58" s="69" t="s">
        <v>94</v>
      </c>
      <c r="B58" s="70">
        <v>85713.58</v>
      </c>
      <c r="C58" s="70">
        <v>213879.15</v>
      </c>
      <c r="D58" s="70">
        <v>228132</v>
      </c>
      <c r="E58" s="70">
        <v>97497</v>
      </c>
      <c r="F58" s="70">
        <v>148323.4</v>
      </c>
      <c r="G58" s="70"/>
      <c r="H58" s="70"/>
      <c r="I58" s="70"/>
      <c r="J58" s="70"/>
      <c r="K58" s="70"/>
      <c r="L58" s="70"/>
      <c r="M58" s="70"/>
      <c r="N58" s="71">
        <f t="shared" si="1"/>
        <v>773545.13</v>
      </c>
    </row>
    <row r="59" spans="1:14">
      <c r="A59" s="69" t="s">
        <v>92</v>
      </c>
      <c r="B59" s="70">
        <v>16000</v>
      </c>
      <c r="C59" s="70">
        <v>16000</v>
      </c>
      <c r="D59" s="70">
        <v>0</v>
      </c>
      <c r="E59" s="70">
        <v>0</v>
      </c>
      <c r="F59" s="70">
        <v>0</v>
      </c>
      <c r="G59" s="70"/>
      <c r="H59" s="70"/>
      <c r="I59" s="70"/>
      <c r="J59" s="70"/>
      <c r="K59" s="70"/>
      <c r="L59" s="70"/>
      <c r="M59" s="70"/>
      <c r="N59" s="71">
        <f t="shared" si="1"/>
        <v>32000</v>
      </c>
    </row>
    <row r="60" spans="1:14">
      <c r="A60" s="69" t="s">
        <v>95</v>
      </c>
      <c r="B60" s="70">
        <v>42371.45</v>
      </c>
      <c r="C60" s="70">
        <v>72628.990000000005</v>
      </c>
      <c r="D60" s="70">
        <v>89252.37999999999</v>
      </c>
      <c r="E60" s="70">
        <v>77819.77</v>
      </c>
      <c r="F60" s="70">
        <v>46096.9</v>
      </c>
      <c r="G60" s="70"/>
      <c r="H60" s="70"/>
      <c r="I60" s="70"/>
      <c r="J60" s="70"/>
      <c r="K60" s="70"/>
      <c r="L60" s="70"/>
      <c r="M60" s="70"/>
      <c r="N60" s="71">
        <f t="shared" si="1"/>
        <v>328169.49000000005</v>
      </c>
    </row>
    <row r="61" spans="1:14">
      <c r="A61" s="72" t="s">
        <v>96</v>
      </c>
      <c r="B61" s="73">
        <v>0</v>
      </c>
      <c r="C61" s="73">
        <v>0</v>
      </c>
      <c r="D61" s="73">
        <v>99342.37</v>
      </c>
      <c r="E61" s="73">
        <v>12262.71</v>
      </c>
      <c r="F61" s="73">
        <v>948609.93</v>
      </c>
      <c r="G61" s="73"/>
      <c r="H61" s="73"/>
      <c r="I61" s="73"/>
      <c r="J61" s="73"/>
      <c r="K61" s="73"/>
      <c r="L61" s="73"/>
      <c r="M61" s="73"/>
      <c r="N61" s="74">
        <f t="shared" si="1"/>
        <v>1060215.01</v>
      </c>
    </row>
    <row r="62" spans="1:14">
      <c r="A62" s="69" t="s">
        <v>97</v>
      </c>
      <c r="B62" s="70">
        <v>0</v>
      </c>
      <c r="C62" s="70">
        <v>0</v>
      </c>
      <c r="D62" s="70">
        <v>99342.37</v>
      </c>
      <c r="E62" s="70">
        <v>12262.71</v>
      </c>
      <c r="F62" s="70">
        <v>30000</v>
      </c>
      <c r="G62" s="70"/>
      <c r="H62" s="70"/>
      <c r="I62" s="70"/>
      <c r="J62" s="70"/>
      <c r="K62" s="70"/>
      <c r="L62" s="70"/>
      <c r="M62" s="70"/>
      <c r="N62" s="71">
        <f t="shared" si="1"/>
        <v>141605.07999999999</v>
      </c>
    </row>
    <row r="63" spans="1:14">
      <c r="A63" s="69" t="s">
        <v>98</v>
      </c>
      <c r="B63" s="70">
        <v>0</v>
      </c>
      <c r="C63" s="70">
        <v>0</v>
      </c>
      <c r="D63" s="70">
        <v>0</v>
      </c>
      <c r="E63" s="70">
        <v>0</v>
      </c>
      <c r="F63" s="70">
        <v>918609.93</v>
      </c>
      <c r="G63" s="70"/>
      <c r="H63" s="70"/>
      <c r="I63" s="70"/>
      <c r="J63" s="70"/>
      <c r="K63" s="70"/>
      <c r="L63" s="70"/>
      <c r="M63" s="70"/>
      <c r="N63" s="71">
        <f t="shared" si="1"/>
        <v>918609.93</v>
      </c>
    </row>
    <row r="64" spans="1:14">
      <c r="A64" s="72" t="s">
        <v>99</v>
      </c>
      <c r="B64" s="73">
        <v>893020.81</v>
      </c>
      <c r="C64" s="73">
        <v>705458.72</v>
      </c>
      <c r="D64" s="73">
        <v>1148714.5999999999</v>
      </c>
      <c r="E64" s="73">
        <v>617880.94999999995</v>
      </c>
      <c r="F64" s="73">
        <v>457472.74000000005</v>
      </c>
      <c r="G64" s="73"/>
      <c r="H64" s="73"/>
      <c r="I64" s="73"/>
      <c r="J64" s="73"/>
      <c r="K64" s="73"/>
      <c r="L64" s="73"/>
      <c r="M64" s="73"/>
      <c r="N64" s="74">
        <f t="shared" si="1"/>
        <v>3822547.8200000003</v>
      </c>
    </row>
    <row r="65" spans="1:14">
      <c r="A65" s="69" t="s">
        <v>100</v>
      </c>
      <c r="B65" s="70">
        <v>0</v>
      </c>
      <c r="C65" s="70">
        <v>1541.61</v>
      </c>
      <c r="D65" s="70">
        <v>545.38</v>
      </c>
      <c r="E65" s="70">
        <v>14810.48</v>
      </c>
      <c r="F65" s="70">
        <v>0</v>
      </c>
      <c r="G65" s="70"/>
      <c r="H65" s="70"/>
      <c r="I65" s="70"/>
      <c r="J65" s="70"/>
      <c r="K65" s="70"/>
      <c r="L65" s="70"/>
      <c r="M65" s="70"/>
      <c r="N65" s="71">
        <f t="shared" si="1"/>
        <v>16897.47</v>
      </c>
    </row>
    <row r="66" spans="1:14">
      <c r="A66" s="69" t="s">
        <v>101</v>
      </c>
      <c r="B66" s="70">
        <v>0</v>
      </c>
      <c r="C66" s="70">
        <v>-43140.1</v>
      </c>
      <c r="D66" s="70">
        <v>0</v>
      </c>
      <c r="E66" s="70">
        <v>0</v>
      </c>
      <c r="F66" s="70">
        <v>-60492.95</v>
      </c>
      <c r="G66" s="70"/>
      <c r="H66" s="70"/>
      <c r="I66" s="70"/>
      <c r="J66" s="70"/>
      <c r="K66" s="70"/>
      <c r="L66" s="70"/>
      <c r="M66" s="70"/>
      <c r="N66" s="71">
        <f t="shared" si="1"/>
        <v>-103633.04999999999</v>
      </c>
    </row>
    <row r="67" spans="1:14">
      <c r="A67" s="69" t="s">
        <v>102</v>
      </c>
      <c r="B67" s="70">
        <v>130182.16</v>
      </c>
      <c r="C67" s="70">
        <v>27368.620000000003</v>
      </c>
      <c r="D67" s="70">
        <v>36056.17</v>
      </c>
      <c r="E67" s="70">
        <v>31354.620000000003</v>
      </c>
      <c r="F67" s="70">
        <v>52314.71</v>
      </c>
      <c r="G67" s="70"/>
      <c r="H67" s="70"/>
      <c r="I67" s="70"/>
      <c r="J67" s="70"/>
      <c r="K67" s="70"/>
      <c r="L67" s="70"/>
      <c r="M67" s="70"/>
      <c r="N67" s="71">
        <f t="shared" si="1"/>
        <v>277276.28000000003</v>
      </c>
    </row>
    <row r="68" spans="1:14">
      <c r="A68" s="69" t="s">
        <v>103</v>
      </c>
      <c r="B68" s="70">
        <v>16721.93</v>
      </c>
      <c r="C68" s="70">
        <v>1556.13</v>
      </c>
      <c r="D68" s="70">
        <v>18358.13</v>
      </c>
      <c r="E68" s="70">
        <v>2064.3199999999997</v>
      </c>
      <c r="F68" s="70">
        <v>1004</v>
      </c>
      <c r="G68" s="70"/>
      <c r="H68" s="70"/>
      <c r="I68" s="70"/>
      <c r="J68" s="70"/>
      <c r="K68" s="70"/>
      <c r="L68" s="70"/>
      <c r="M68" s="70"/>
      <c r="N68" s="71">
        <f t="shared" si="1"/>
        <v>39704.51</v>
      </c>
    </row>
    <row r="69" spans="1:14">
      <c r="A69" s="69" t="s">
        <v>104</v>
      </c>
      <c r="B69" s="70">
        <v>76396</v>
      </c>
      <c r="C69" s="70">
        <v>76571</v>
      </c>
      <c r="D69" s="70">
        <v>255909.95</v>
      </c>
      <c r="E69" s="70">
        <v>117164.1</v>
      </c>
      <c r="F69" s="70">
        <v>0</v>
      </c>
      <c r="G69" s="70"/>
      <c r="H69" s="70"/>
      <c r="I69" s="70"/>
      <c r="J69" s="70"/>
      <c r="K69" s="70"/>
      <c r="L69" s="70"/>
      <c r="M69" s="70"/>
      <c r="N69" s="71">
        <f t="shared" si="1"/>
        <v>526041.05000000005</v>
      </c>
    </row>
    <row r="70" spans="1:14">
      <c r="A70" s="77" t="s">
        <v>105</v>
      </c>
      <c r="B70" s="78">
        <v>669720.72</v>
      </c>
      <c r="C70" s="78">
        <v>641561.46</v>
      </c>
      <c r="D70" s="78">
        <v>837844.97</v>
      </c>
      <c r="E70" s="78">
        <v>452487.43</v>
      </c>
      <c r="F70" s="78">
        <v>464646.98</v>
      </c>
      <c r="G70" s="78"/>
      <c r="H70" s="78"/>
      <c r="I70" s="78"/>
      <c r="J70" s="78"/>
      <c r="K70" s="78"/>
      <c r="L70" s="78"/>
      <c r="M70" s="78"/>
      <c r="N70" s="79">
        <f t="shared" si="1"/>
        <v>3066261.56</v>
      </c>
    </row>
    <row r="71" spans="1:14">
      <c r="A71" s="77" t="s">
        <v>106</v>
      </c>
      <c r="B71" s="78">
        <v>1826.69</v>
      </c>
      <c r="C71" s="78">
        <v>59105.87</v>
      </c>
      <c r="D71" s="78">
        <v>-73726.95</v>
      </c>
      <c r="E71" s="78">
        <v>53978.48</v>
      </c>
      <c r="F71" s="78">
        <v>79811.070000000007</v>
      </c>
      <c r="G71" s="78"/>
      <c r="H71" s="78"/>
      <c r="I71" s="78"/>
      <c r="J71" s="78"/>
      <c r="K71" s="78"/>
      <c r="L71" s="78"/>
      <c r="M71" s="78"/>
      <c r="N71" s="79">
        <f t="shared" si="1"/>
        <v>120995.16000000002</v>
      </c>
    </row>
    <row r="72" spans="1:14">
      <c r="A72" s="77" t="s">
        <v>107</v>
      </c>
      <c r="B72" s="78">
        <v>2293642.5099999998</v>
      </c>
      <c r="C72" s="78">
        <v>-18672.18</v>
      </c>
      <c r="D72" s="78">
        <v>46953.8</v>
      </c>
      <c r="E72" s="78">
        <v>-66577.87</v>
      </c>
      <c r="F72" s="78">
        <v>107298.81</v>
      </c>
      <c r="G72" s="78"/>
      <c r="H72" s="78"/>
      <c r="I72" s="78"/>
      <c r="J72" s="78"/>
      <c r="K72" s="78"/>
      <c r="L72" s="78"/>
      <c r="M72" s="78"/>
      <c r="N72" s="79">
        <f t="shared" si="1"/>
        <v>2362645.0699999994</v>
      </c>
    </row>
    <row r="73" spans="1:14">
      <c r="A73" s="77" t="s">
        <v>108</v>
      </c>
      <c r="B73" s="78">
        <v>2293642.5099999998</v>
      </c>
      <c r="C73" s="78">
        <v>-18672.18</v>
      </c>
      <c r="D73" s="78">
        <v>46953.8</v>
      </c>
      <c r="E73" s="78">
        <v>-66577.87</v>
      </c>
      <c r="F73" s="78">
        <v>107298.81</v>
      </c>
      <c r="G73" s="78"/>
      <c r="H73" s="78"/>
      <c r="I73" s="78"/>
      <c r="J73" s="78"/>
      <c r="K73" s="78"/>
      <c r="L73" s="78"/>
      <c r="M73" s="78"/>
      <c r="N73" s="79">
        <f t="shared" si="1"/>
        <v>2362645.0699999994</v>
      </c>
    </row>
    <row r="74" spans="1:14">
      <c r="A74" s="77" t="s">
        <v>109</v>
      </c>
      <c r="B74" s="78">
        <v>0</v>
      </c>
      <c r="C74" s="78">
        <v>0</v>
      </c>
      <c r="D74" s="78">
        <v>0</v>
      </c>
      <c r="E74" s="78">
        <v>0</v>
      </c>
      <c r="F74" s="78">
        <v>0</v>
      </c>
      <c r="G74" s="78"/>
      <c r="H74" s="78"/>
      <c r="I74" s="78"/>
      <c r="J74" s="78"/>
      <c r="K74" s="78"/>
      <c r="L74" s="78"/>
      <c r="M74" s="78"/>
      <c r="N74" s="79">
        <f t="shared" si="1"/>
        <v>0</v>
      </c>
    </row>
    <row r="75" spans="1:14">
      <c r="A75" s="77" t="s">
        <v>110</v>
      </c>
      <c r="B75" s="78">
        <v>27755.35</v>
      </c>
      <c r="C75" s="78">
        <v>7920</v>
      </c>
      <c r="D75" s="78">
        <v>110959.58</v>
      </c>
      <c r="E75" s="78">
        <v>59397.42</v>
      </c>
      <c r="F75" s="78">
        <v>8037</v>
      </c>
      <c r="G75" s="78"/>
      <c r="H75" s="78"/>
      <c r="I75" s="78"/>
      <c r="J75" s="78"/>
      <c r="K75" s="78"/>
      <c r="L75" s="78"/>
      <c r="M75" s="78"/>
      <c r="N75" s="79">
        <f t="shared" si="1"/>
        <v>214069.34999999998</v>
      </c>
    </row>
    <row r="76" spans="1:14">
      <c r="A76" s="69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1"/>
    </row>
    <row r="77" spans="1:14">
      <c r="A77" s="66" t="s">
        <v>111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6">
        <f>SUM(B77:M77)</f>
        <v>0</v>
      </c>
    </row>
    <row r="78" spans="1:14">
      <c r="A78" s="69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1"/>
    </row>
    <row r="79" spans="1:14">
      <c r="A79" s="80" t="s">
        <v>112</v>
      </c>
      <c r="B79" s="81">
        <v>-2719726.6899999995</v>
      </c>
      <c r="C79" s="81">
        <v>-1753608.0100000002</v>
      </c>
      <c r="D79" s="81">
        <v>-1807966</v>
      </c>
      <c r="E79" s="81">
        <v>-1882114.8599999999</v>
      </c>
      <c r="F79" s="81">
        <v>-2300427.0699999994</v>
      </c>
      <c r="G79" s="81"/>
      <c r="H79" s="81"/>
      <c r="I79" s="81"/>
      <c r="J79" s="81"/>
      <c r="K79" s="81"/>
      <c r="L79" s="81"/>
      <c r="M79" s="81"/>
      <c r="N79" s="82">
        <f>SUM(B79:M79)</f>
        <v>-10463842.629999999</v>
      </c>
    </row>
  </sheetData>
  <mergeCells count="2">
    <mergeCell ref="J1:N1"/>
    <mergeCell ref="A6:F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A41" sqref="A41"/>
    </sheetView>
  </sheetViews>
  <sheetFormatPr baseColWidth="10" defaultRowHeight="15" x14ac:dyDescent="0"/>
  <cols>
    <col min="1" max="1" width="59.33203125" customWidth="1"/>
    <col min="2" max="6" width="20" customWidth="1"/>
    <col min="7" max="7" width="14" customWidth="1"/>
  </cols>
  <sheetData>
    <row r="1" spans="1:7">
      <c r="A1" t="s">
        <v>187</v>
      </c>
    </row>
    <row r="2" spans="1:7">
      <c r="A2" s="91"/>
      <c r="B2" s="100" t="s">
        <v>170</v>
      </c>
      <c r="C2" s="100"/>
      <c r="D2" s="100"/>
      <c r="E2" s="101" t="s">
        <v>185</v>
      </c>
      <c r="F2" s="101" t="s">
        <v>186</v>
      </c>
      <c r="G2" s="101" t="s">
        <v>184</v>
      </c>
    </row>
    <row r="3" spans="1:7" ht="30" customHeight="1">
      <c r="A3" s="91"/>
      <c r="B3" s="91" t="s">
        <v>172</v>
      </c>
      <c r="C3" s="91" t="s">
        <v>173</v>
      </c>
      <c r="D3" s="91" t="s">
        <v>171</v>
      </c>
      <c r="E3" s="100"/>
      <c r="F3" s="100"/>
      <c r="G3" s="101"/>
    </row>
    <row r="4" spans="1:7" s="89" customFormat="1" ht="30" customHeight="1">
      <c r="A4" s="91">
        <v>1</v>
      </c>
      <c r="B4" s="91">
        <v>2</v>
      </c>
      <c r="C4" s="91">
        <v>3</v>
      </c>
      <c r="D4" s="91">
        <v>4</v>
      </c>
      <c r="E4" s="91">
        <v>5</v>
      </c>
      <c r="F4" s="91">
        <v>6</v>
      </c>
      <c r="G4" s="91">
        <v>7</v>
      </c>
    </row>
    <row r="5" spans="1:7" ht="45" customHeight="1">
      <c r="A5" s="90" t="s">
        <v>178</v>
      </c>
      <c r="B5" s="96">
        <v>96</v>
      </c>
      <c r="C5" s="96">
        <v>119</v>
      </c>
      <c r="D5" s="96">
        <v>106</v>
      </c>
      <c r="E5" s="91">
        <v>3.8</v>
      </c>
      <c r="F5" s="91">
        <v>3.4</v>
      </c>
      <c r="G5" s="95">
        <v>10</v>
      </c>
    </row>
    <row r="6" spans="1:7" ht="45" customHeight="1">
      <c r="A6" s="90" t="s">
        <v>180</v>
      </c>
      <c r="B6" s="96">
        <v>3</v>
      </c>
      <c r="C6" s="96">
        <v>2</v>
      </c>
      <c r="D6" s="96" t="s">
        <v>174</v>
      </c>
      <c r="E6" s="91">
        <v>142.1</v>
      </c>
      <c r="F6" s="91" t="s">
        <v>175</v>
      </c>
      <c r="G6" s="96">
        <v>-3</v>
      </c>
    </row>
    <row r="7" spans="1:7" ht="45" customHeight="1">
      <c r="A7" s="90" t="s">
        <v>179</v>
      </c>
      <c r="B7" s="95">
        <v>73</v>
      </c>
      <c r="C7" s="95">
        <v>97</v>
      </c>
      <c r="D7" s="95">
        <v>78</v>
      </c>
      <c r="E7" s="91">
        <v>5</v>
      </c>
      <c r="F7" s="91">
        <v>4.7</v>
      </c>
      <c r="G7" s="95">
        <v>5</v>
      </c>
    </row>
    <row r="8" spans="1:7" ht="45" customHeight="1">
      <c r="A8" s="90" t="s">
        <v>181</v>
      </c>
      <c r="B8" s="91">
        <v>36</v>
      </c>
      <c r="C8" s="91">
        <v>49</v>
      </c>
      <c r="D8" s="91">
        <v>40</v>
      </c>
      <c r="E8" s="91">
        <v>10.199999999999999</v>
      </c>
      <c r="F8" s="91">
        <v>9.1</v>
      </c>
      <c r="G8" s="96">
        <v>4</v>
      </c>
    </row>
    <row r="9" spans="1:7" ht="45" customHeight="1">
      <c r="A9" s="90" t="s">
        <v>182</v>
      </c>
      <c r="B9" s="91">
        <v>230</v>
      </c>
      <c r="C9" s="91">
        <v>340</v>
      </c>
      <c r="D9" s="91">
        <v>376</v>
      </c>
      <c r="E9" s="91">
        <v>1.6</v>
      </c>
      <c r="F9" s="91">
        <v>1</v>
      </c>
      <c r="G9" s="95">
        <v>146</v>
      </c>
    </row>
    <row r="10" spans="1:7" ht="45" customHeight="1">
      <c r="A10" s="90" t="s">
        <v>183</v>
      </c>
      <c r="B10" s="91">
        <v>132</v>
      </c>
      <c r="C10" s="91">
        <v>168</v>
      </c>
      <c r="D10" s="91">
        <v>183</v>
      </c>
      <c r="E10" s="91">
        <v>2.8</v>
      </c>
      <c r="F10" s="91">
        <v>2</v>
      </c>
      <c r="G10" s="95">
        <v>51</v>
      </c>
    </row>
    <row r="13" spans="1:7">
      <c r="A13" t="s">
        <v>176</v>
      </c>
    </row>
    <row r="14" spans="1:7">
      <c r="A14" t="s">
        <v>177</v>
      </c>
    </row>
    <row r="16" spans="1:7">
      <c r="A16" t="s">
        <v>24</v>
      </c>
    </row>
    <row r="17" spans="1:7">
      <c r="A17" t="s">
        <v>25</v>
      </c>
    </row>
    <row r="18" spans="1:7">
      <c r="A18" t="s">
        <v>26</v>
      </c>
    </row>
    <row r="19" spans="1:7">
      <c r="A19" t="s">
        <v>27</v>
      </c>
    </row>
    <row r="20" spans="1:7">
      <c r="A20" t="s">
        <v>28</v>
      </c>
    </row>
    <row r="23" spans="1:7" ht="67" customHeight="1">
      <c r="A23" s="102" t="s">
        <v>188</v>
      </c>
      <c r="B23" s="102"/>
      <c r="C23" s="102"/>
      <c r="D23" s="102"/>
      <c r="E23" s="102"/>
      <c r="F23" s="102"/>
      <c r="G23" s="102"/>
    </row>
    <row r="24" spans="1:7">
      <c r="A24" t="s">
        <v>189</v>
      </c>
    </row>
    <row r="26" spans="1:7" ht="29" customHeight="1">
      <c r="A26" s="93" t="s">
        <v>190</v>
      </c>
      <c r="B26" s="101" t="s">
        <v>191</v>
      </c>
      <c r="C26" s="101"/>
    </row>
    <row r="27" spans="1:7" ht="30">
      <c r="A27" s="94" t="s">
        <v>192</v>
      </c>
      <c r="B27" s="100">
        <v>7.79</v>
      </c>
      <c r="C27" s="100"/>
    </row>
    <row r="28" spans="1:7">
      <c r="A28" s="94" t="s">
        <v>193</v>
      </c>
      <c r="B28" s="101">
        <v>-11.55</v>
      </c>
      <c r="C28" s="101"/>
    </row>
    <row r="29" spans="1:7">
      <c r="A29" s="94" t="s">
        <v>194</v>
      </c>
      <c r="B29" s="100">
        <v>3.19</v>
      </c>
      <c r="C29" s="100"/>
    </row>
    <row r="30" spans="1:7" ht="30">
      <c r="A30" s="94" t="s">
        <v>195</v>
      </c>
      <c r="B30" s="100">
        <v>-0.56999999999999995</v>
      </c>
      <c r="C30" s="100"/>
    </row>
    <row r="32" spans="1:7">
      <c r="A32" t="s">
        <v>196</v>
      </c>
    </row>
    <row r="34" spans="1:3">
      <c r="A34" t="s">
        <v>218</v>
      </c>
    </row>
    <row r="35" spans="1:3">
      <c r="A35" s="99" t="s">
        <v>198</v>
      </c>
      <c r="B35" s="99"/>
      <c r="C35" s="99"/>
    </row>
    <row r="37" spans="1:3">
      <c r="A37" s="99" t="s">
        <v>219</v>
      </c>
      <c r="B37" s="99"/>
      <c r="C37" s="99"/>
    </row>
    <row r="39" spans="1:3">
      <c r="A39" s="99"/>
      <c r="B39" s="99"/>
      <c r="C39" s="99"/>
    </row>
    <row r="40" spans="1:3">
      <c r="A40" s="99"/>
      <c r="B40" s="99"/>
      <c r="C40" s="99"/>
    </row>
  </sheetData>
  <mergeCells count="14">
    <mergeCell ref="B26:C26"/>
    <mergeCell ref="B2:D2"/>
    <mergeCell ref="E2:E3"/>
    <mergeCell ref="F2:F3"/>
    <mergeCell ref="G2:G3"/>
    <mergeCell ref="A23:G23"/>
    <mergeCell ref="A39:C39"/>
    <mergeCell ref="A40:C40"/>
    <mergeCell ref="B27:C27"/>
    <mergeCell ref="B29:C29"/>
    <mergeCell ref="B30:C30"/>
    <mergeCell ref="B28:C28"/>
    <mergeCell ref="A35:C35"/>
    <mergeCell ref="A37:C3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G3" sqref="G3"/>
    </sheetView>
  </sheetViews>
  <sheetFormatPr baseColWidth="10" defaultRowHeight="15" x14ac:dyDescent="0"/>
  <cols>
    <col min="1" max="1" width="3.1640625" bestFit="1" customWidth="1"/>
    <col min="2" max="2" width="29.5" style="85" customWidth="1"/>
    <col min="3" max="7" width="27" customWidth="1"/>
    <col min="8" max="8" width="49.1640625" style="85" customWidth="1"/>
  </cols>
  <sheetData>
    <row r="1" spans="1:8" ht="30" customHeight="1">
      <c r="B1" s="103" t="s">
        <v>150</v>
      </c>
      <c r="C1" s="103"/>
      <c r="D1" s="103"/>
      <c r="E1" s="103"/>
      <c r="F1" s="103"/>
      <c r="G1" s="103"/>
    </row>
    <row r="2" spans="1:8" ht="29" customHeight="1">
      <c r="B2" s="88"/>
      <c r="C2" s="88"/>
      <c r="D2" s="88"/>
      <c r="E2" s="88"/>
      <c r="F2" s="88"/>
      <c r="G2" s="88"/>
    </row>
    <row r="3" spans="1:8" ht="29" customHeight="1">
      <c r="B3" s="88"/>
      <c r="C3" s="88"/>
      <c r="D3" s="88"/>
      <c r="E3" s="88"/>
      <c r="F3" s="88"/>
      <c r="G3" s="88"/>
    </row>
    <row r="4" spans="1:8" ht="29" customHeight="1">
      <c r="B4" s="88"/>
      <c r="C4" s="88"/>
      <c r="D4" s="88"/>
      <c r="E4" s="88"/>
      <c r="F4" s="88"/>
      <c r="G4" s="88"/>
    </row>
    <row r="5" spans="1:8" ht="29" customHeight="1">
      <c r="B5" s="88"/>
      <c r="C5" s="88"/>
      <c r="D5" s="88"/>
      <c r="E5" s="88"/>
      <c r="F5" s="88"/>
      <c r="G5" s="88"/>
    </row>
    <row r="6" spans="1:8" ht="29" customHeight="1">
      <c r="B6" s="88"/>
      <c r="C6" s="88"/>
      <c r="D6" s="88"/>
      <c r="E6" s="88"/>
      <c r="F6" s="88"/>
      <c r="G6" s="88"/>
    </row>
    <row r="7" spans="1:8" ht="29" customHeight="1">
      <c r="B7" s="88"/>
      <c r="C7" s="88"/>
      <c r="D7" s="88"/>
      <c r="E7" s="88"/>
      <c r="F7" s="88"/>
      <c r="G7" s="88"/>
    </row>
    <row r="8" spans="1:8" ht="29" customHeight="1">
      <c r="B8" s="88"/>
      <c r="C8" s="88"/>
      <c r="D8" s="88"/>
      <c r="E8" s="88"/>
      <c r="F8" s="88"/>
      <c r="G8" s="88"/>
    </row>
    <row r="9" spans="1:8" ht="29" customHeight="1">
      <c r="B9" s="88"/>
      <c r="C9" s="88"/>
      <c r="D9" s="88"/>
      <c r="E9" s="88"/>
      <c r="F9" s="88"/>
      <c r="G9" s="88"/>
    </row>
    <row r="10" spans="1:8" ht="29" customHeight="1">
      <c r="B10" s="88"/>
      <c r="C10" s="88"/>
      <c r="D10" s="88"/>
      <c r="E10" s="88"/>
      <c r="F10" s="88"/>
      <c r="G10" s="88"/>
    </row>
    <row r="11" spans="1:8" ht="45" customHeight="1">
      <c r="B11" s="103" t="s">
        <v>151</v>
      </c>
      <c r="C11" s="103"/>
      <c r="D11" s="103"/>
      <c r="E11" s="103"/>
      <c r="F11" s="103"/>
      <c r="G11" s="103"/>
    </row>
    <row r="12" spans="1:8" ht="42" customHeight="1">
      <c r="A12" s="104"/>
      <c r="B12" s="101" t="s">
        <v>114</v>
      </c>
      <c r="C12" s="100" t="s">
        <v>115</v>
      </c>
      <c r="D12" s="100"/>
      <c r="E12" s="100"/>
      <c r="F12" s="100"/>
      <c r="G12" s="101" t="s">
        <v>146</v>
      </c>
      <c r="H12" s="90"/>
    </row>
    <row r="13" spans="1:8">
      <c r="A13" s="104"/>
      <c r="B13" s="101"/>
      <c r="C13" s="91" t="s">
        <v>138</v>
      </c>
      <c r="D13" s="91"/>
      <c r="E13" s="91"/>
      <c r="F13" s="91"/>
      <c r="G13" s="101"/>
      <c r="H13" s="90"/>
    </row>
    <row r="14" spans="1:8">
      <c r="A14" s="104"/>
      <c r="B14" s="101"/>
      <c r="C14" s="92">
        <v>40178</v>
      </c>
      <c r="D14" s="84">
        <v>40543</v>
      </c>
      <c r="E14" s="84">
        <v>40908</v>
      </c>
      <c r="F14" s="84">
        <v>41274</v>
      </c>
      <c r="G14" s="91"/>
      <c r="H14" s="90"/>
    </row>
    <row r="15" spans="1:8">
      <c r="A15" s="83">
        <v>1</v>
      </c>
      <c r="B15" s="90">
        <v>2</v>
      </c>
      <c r="C15" s="91">
        <v>3</v>
      </c>
      <c r="D15" s="91">
        <v>4</v>
      </c>
      <c r="E15" s="91">
        <v>5</v>
      </c>
      <c r="F15" s="91">
        <v>6</v>
      </c>
      <c r="G15" s="91">
        <v>7</v>
      </c>
      <c r="H15" s="90">
        <v>8</v>
      </c>
    </row>
    <row r="16" spans="1:8" ht="51" customHeight="1">
      <c r="A16" s="91">
        <v>1</v>
      </c>
      <c r="B16" s="113" t="s">
        <v>155</v>
      </c>
      <c r="C16" s="114">
        <v>0.66</v>
      </c>
      <c r="D16" s="114">
        <v>0.51</v>
      </c>
      <c r="E16" s="114">
        <v>0.48</v>
      </c>
      <c r="F16" s="114">
        <v>0.5</v>
      </c>
      <c r="G16" s="91">
        <v>-0.16</v>
      </c>
      <c r="H16" s="90" t="s">
        <v>147</v>
      </c>
    </row>
    <row r="17" spans="1:8" ht="45">
      <c r="A17" s="91">
        <v>2</v>
      </c>
      <c r="B17" s="90" t="s">
        <v>156</v>
      </c>
      <c r="C17" s="91">
        <v>0.52</v>
      </c>
      <c r="D17" s="91">
        <v>0.95</v>
      </c>
      <c r="E17" s="91">
        <v>1.1000000000000001</v>
      </c>
      <c r="F17" s="91">
        <v>1.01</v>
      </c>
      <c r="G17" s="91">
        <v>0.49</v>
      </c>
      <c r="H17" s="90" t="s">
        <v>148</v>
      </c>
    </row>
    <row r="18" spans="1:8" ht="50" customHeight="1">
      <c r="A18" s="91">
        <v>3</v>
      </c>
      <c r="B18" s="90" t="s">
        <v>157</v>
      </c>
      <c r="C18" s="91">
        <v>0.28000000000000003</v>
      </c>
      <c r="D18" s="91">
        <v>-0.3</v>
      </c>
      <c r="E18" s="91">
        <v>-0.57999999999999996</v>
      </c>
      <c r="F18" s="91">
        <v>-1.1299999999999999</v>
      </c>
      <c r="G18" s="91">
        <v>-1.41</v>
      </c>
      <c r="H18" s="90" t="s">
        <v>149</v>
      </c>
    </row>
    <row r="19" spans="1:8" ht="29" customHeight="1">
      <c r="A19" s="91">
        <v>4</v>
      </c>
      <c r="B19" s="90" t="s">
        <v>158</v>
      </c>
      <c r="C19" s="91">
        <v>0.79</v>
      </c>
      <c r="D19" s="91">
        <v>1.22</v>
      </c>
      <c r="E19" s="91">
        <v>1.4</v>
      </c>
      <c r="F19" s="91">
        <v>1.53</v>
      </c>
      <c r="G19" s="91">
        <v>0.74</v>
      </c>
      <c r="H19" s="90" t="s">
        <v>139</v>
      </c>
    </row>
    <row r="20" spans="1:8" ht="29" customHeight="1">
      <c r="A20" s="91">
        <v>5</v>
      </c>
      <c r="B20" s="113" t="s">
        <v>159</v>
      </c>
      <c r="C20" s="114">
        <v>0.73</v>
      </c>
      <c r="D20" s="114">
        <v>0.67</v>
      </c>
      <c r="E20" s="114">
        <v>0.61</v>
      </c>
      <c r="F20" s="114">
        <v>0.54</v>
      </c>
      <c r="G20" s="91">
        <v>-0.19</v>
      </c>
      <c r="H20" s="90" t="s">
        <v>152</v>
      </c>
    </row>
    <row r="21" spans="1:8" ht="29" customHeight="1">
      <c r="A21" s="91">
        <v>6</v>
      </c>
      <c r="B21" s="90" t="s">
        <v>160</v>
      </c>
      <c r="C21" s="91">
        <v>0.21</v>
      </c>
      <c r="D21" s="91">
        <v>-0.22</v>
      </c>
      <c r="E21" s="91">
        <v>-0.4</v>
      </c>
      <c r="F21" s="91">
        <v>-0.53</v>
      </c>
      <c r="G21" s="91">
        <v>-0.74</v>
      </c>
      <c r="H21" s="90" t="s">
        <v>153</v>
      </c>
    </row>
    <row r="22" spans="1:8" ht="29" customHeight="1">
      <c r="A22" s="91">
        <v>7</v>
      </c>
      <c r="B22" s="90" t="s">
        <v>161</v>
      </c>
      <c r="C22" s="91">
        <v>0.48</v>
      </c>
      <c r="D22" s="91">
        <v>0.37</v>
      </c>
      <c r="E22" s="91">
        <v>0.33</v>
      </c>
      <c r="F22" s="91">
        <v>0.24</v>
      </c>
      <c r="G22" s="91">
        <v>-0.24</v>
      </c>
      <c r="H22" s="90" t="s">
        <v>140</v>
      </c>
    </row>
    <row r="23" spans="1:8" ht="29" customHeight="1">
      <c r="A23" s="91">
        <v>8</v>
      </c>
      <c r="B23" s="90" t="s">
        <v>162</v>
      </c>
      <c r="C23" s="91">
        <v>0.13</v>
      </c>
      <c r="D23" s="91">
        <v>0.14000000000000001</v>
      </c>
      <c r="E23" s="91">
        <v>0.14000000000000001</v>
      </c>
      <c r="F23" s="91">
        <v>0.42</v>
      </c>
      <c r="G23" s="91">
        <v>0.28999999999999998</v>
      </c>
      <c r="H23" s="90" t="s">
        <v>141</v>
      </c>
    </row>
    <row r="24" spans="1:8" ht="29" customHeight="1">
      <c r="A24" s="91">
        <v>9</v>
      </c>
      <c r="B24" s="90" t="s">
        <v>163</v>
      </c>
      <c r="C24" s="91">
        <v>10.33</v>
      </c>
      <c r="D24" s="91">
        <v>-11.7</v>
      </c>
      <c r="E24" s="91" t="s">
        <v>142</v>
      </c>
      <c r="F24" s="91" t="s">
        <v>143</v>
      </c>
      <c r="G24" s="91" t="s">
        <v>144</v>
      </c>
      <c r="H24" s="90" t="s">
        <v>154</v>
      </c>
    </row>
    <row r="25" spans="1:8" ht="29" customHeight="1">
      <c r="A25" s="91">
        <v>10</v>
      </c>
      <c r="B25" s="113" t="s">
        <v>164</v>
      </c>
      <c r="C25" s="114">
        <v>0.8</v>
      </c>
      <c r="D25" s="114">
        <v>0.67</v>
      </c>
      <c r="E25" s="114">
        <v>0.74</v>
      </c>
      <c r="F25" s="114">
        <v>0.92</v>
      </c>
      <c r="G25" s="91">
        <v>0.12</v>
      </c>
      <c r="H25" s="90" t="s">
        <v>145</v>
      </c>
    </row>
    <row r="27" spans="1:8">
      <c r="B27" s="103" t="s">
        <v>165</v>
      </c>
      <c r="C27" s="103"/>
      <c r="D27" s="103"/>
      <c r="E27" s="103"/>
      <c r="F27" s="103"/>
      <c r="G27" s="103"/>
      <c r="H27" s="103"/>
    </row>
    <row r="30" spans="1:8">
      <c r="B30" s="85" t="s">
        <v>166</v>
      </c>
    </row>
    <row r="31" spans="1:8">
      <c r="B31" s="103" t="s">
        <v>167</v>
      </c>
      <c r="C31" s="103"/>
      <c r="D31" s="103"/>
      <c r="E31" s="103"/>
      <c r="F31" s="103"/>
      <c r="G31" s="103"/>
      <c r="H31" s="103"/>
    </row>
    <row r="32" spans="1:8">
      <c r="B32" s="103" t="s">
        <v>168</v>
      </c>
      <c r="C32" s="103"/>
      <c r="D32" s="103"/>
      <c r="E32" s="103"/>
      <c r="F32" s="103"/>
      <c r="G32" s="103"/>
      <c r="H32" s="103"/>
    </row>
    <row r="33" spans="2:8">
      <c r="B33" s="103" t="s">
        <v>169</v>
      </c>
      <c r="C33" s="103"/>
      <c r="D33" s="103"/>
      <c r="E33" s="103"/>
      <c r="F33" s="103"/>
      <c r="G33" s="103"/>
      <c r="H33" s="103"/>
    </row>
  </sheetData>
  <mergeCells count="10">
    <mergeCell ref="A12:A14"/>
    <mergeCell ref="B1:G1"/>
    <mergeCell ref="B11:G11"/>
    <mergeCell ref="B27:H27"/>
    <mergeCell ref="B31:H31"/>
    <mergeCell ref="B32:H32"/>
    <mergeCell ref="B33:H33"/>
    <mergeCell ref="C12:F12"/>
    <mergeCell ref="G12:G13"/>
    <mergeCell ref="B12:B14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A7" sqref="A7"/>
    </sheetView>
  </sheetViews>
  <sheetFormatPr baseColWidth="10" defaultRowHeight="15" x14ac:dyDescent="0"/>
  <cols>
    <col min="1" max="1" width="40" customWidth="1"/>
    <col min="2" max="2" width="20" customWidth="1"/>
    <col min="3" max="3" width="15.5" customWidth="1"/>
    <col min="4" max="7" width="13.83203125" customWidth="1"/>
    <col min="8" max="9" width="15.5" customWidth="1"/>
  </cols>
  <sheetData>
    <row r="1" spans="1:9" ht="21" customHeight="1">
      <c r="A1" s="110" t="s">
        <v>249</v>
      </c>
      <c r="B1" s="110"/>
      <c r="C1" s="110"/>
      <c r="D1" s="110"/>
      <c r="E1" s="110"/>
      <c r="F1" s="110"/>
      <c r="G1" s="110"/>
    </row>
    <row r="3" spans="1:9" ht="34" customHeight="1">
      <c r="A3" s="108" t="s">
        <v>220</v>
      </c>
      <c r="B3" s="104" t="s">
        <v>115</v>
      </c>
      <c r="C3" s="104"/>
      <c r="D3" s="104" t="s">
        <v>221</v>
      </c>
      <c r="E3" s="104"/>
      <c r="F3" s="104"/>
      <c r="G3" s="104"/>
    </row>
    <row r="4" spans="1:9" ht="60">
      <c r="A4" s="109"/>
      <c r="B4" s="90" t="s">
        <v>222</v>
      </c>
      <c r="C4" s="90" t="s">
        <v>223</v>
      </c>
      <c r="D4" s="90" t="s">
        <v>224</v>
      </c>
      <c r="E4" s="90" t="s">
        <v>225</v>
      </c>
      <c r="F4" s="90" t="s">
        <v>226</v>
      </c>
      <c r="G4" s="90" t="s">
        <v>227</v>
      </c>
    </row>
    <row r="5" spans="1:9">
      <c r="A5" s="83">
        <v>1</v>
      </c>
      <c r="B5" s="83">
        <v>2</v>
      </c>
      <c r="C5" s="83">
        <v>3</v>
      </c>
      <c r="D5" s="83">
        <v>4</v>
      </c>
      <c r="E5" s="83">
        <v>5</v>
      </c>
      <c r="F5" s="83">
        <v>6</v>
      </c>
      <c r="G5" s="83">
        <v>7</v>
      </c>
    </row>
    <row r="6" spans="1:9" ht="47" customHeight="1">
      <c r="A6" s="90" t="s">
        <v>228</v>
      </c>
      <c r="B6" s="91" t="s">
        <v>229</v>
      </c>
      <c r="C6" s="91" t="s">
        <v>230</v>
      </c>
      <c r="D6" s="91" t="s">
        <v>231</v>
      </c>
      <c r="E6" s="91" t="s">
        <v>232</v>
      </c>
      <c r="F6" s="91" t="s">
        <v>233</v>
      </c>
      <c r="G6" s="91" t="s">
        <v>234</v>
      </c>
    </row>
    <row r="7" spans="1:9" ht="47" customHeight="1">
      <c r="A7" s="90" t="s">
        <v>235</v>
      </c>
      <c r="B7" s="91" t="s">
        <v>236</v>
      </c>
      <c r="C7" s="91" t="s">
        <v>237</v>
      </c>
      <c r="D7" s="91" t="s">
        <v>238</v>
      </c>
      <c r="E7" s="91" t="s">
        <v>239</v>
      </c>
      <c r="F7" s="91" t="s">
        <v>240</v>
      </c>
      <c r="G7" s="91" t="s">
        <v>241</v>
      </c>
    </row>
    <row r="8" spans="1:9" ht="47" customHeight="1">
      <c r="A8" s="90" t="s">
        <v>242</v>
      </c>
      <c r="B8" s="91" t="s">
        <v>243</v>
      </c>
      <c r="C8" s="91" t="s">
        <v>244</v>
      </c>
      <c r="D8" s="91" t="s">
        <v>245</v>
      </c>
      <c r="E8" s="91" t="s">
        <v>246</v>
      </c>
      <c r="F8" s="91" t="s">
        <v>247</v>
      </c>
      <c r="G8" s="91" t="s">
        <v>248</v>
      </c>
    </row>
    <row r="12" spans="1:9">
      <c r="A12" t="s">
        <v>113</v>
      </c>
    </row>
    <row r="15" spans="1:9">
      <c r="A15" s="105" t="s">
        <v>114</v>
      </c>
      <c r="B15" s="104" t="s">
        <v>115</v>
      </c>
      <c r="C15" s="104"/>
      <c r="D15" s="104"/>
      <c r="E15" s="104"/>
      <c r="F15" s="104"/>
      <c r="G15" s="104"/>
      <c r="H15" s="104" t="s">
        <v>116</v>
      </c>
      <c r="I15" s="104"/>
    </row>
    <row r="16" spans="1:9" ht="31" customHeight="1">
      <c r="A16" s="106"/>
      <c r="B16" s="104" t="s">
        <v>117</v>
      </c>
      <c r="C16" s="104"/>
      <c r="D16" s="104"/>
      <c r="E16" s="104"/>
      <c r="F16" s="104" t="s">
        <v>118</v>
      </c>
      <c r="G16" s="104"/>
      <c r="H16" s="101" t="s">
        <v>136</v>
      </c>
      <c r="I16" s="101" t="s">
        <v>137</v>
      </c>
    </row>
    <row r="17" spans="1:9" ht="64" customHeight="1">
      <c r="A17" s="107"/>
      <c r="B17" s="84">
        <v>40178</v>
      </c>
      <c r="C17" s="84">
        <v>40543</v>
      </c>
      <c r="D17" s="84">
        <v>40908</v>
      </c>
      <c r="E17" s="84">
        <v>41274</v>
      </c>
      <c r="F17" s="86" t="s">
        <v>134</v>
      </c>
      <c r="G17" s="86" t="s">
        <v>135</v>
      </c>
      <c r="H17" s="101"/>
      <c r="I17" s="101"/>
    </row>
    <row r="18" spans="1:9">
      <c r="A18" s="83">
        <v>1</v>
      </c>
      <c r="B18" s="83">
        <v>2</v>
      </c>
      <c r="C18" s="83">
        <v>3</v>
      </c>
      <c r="D18" s="83">
        <v>4</v>
      </c>
      <c r="E18" s="83">
        <v>5</v>
      </c>
      <c r="F18" s="83">
        <v>6</v>
      </c>
      <c r="G18" s="83">
        <v>7</v>
      </c>
      <c r="H18" s="83">
        <v>8</v>
      </c>
      <c r="I18" s="83">
        <v>9</v>
      </c>
    </row>
    <row r="19" spans="1:9">
      <c r="A19" s="87" t="s">
        <v>119</v>
      </c>
      <c r="B19" s="83" t="s">
        <v>120</v>
      </c>
      <c r="C19" s="83" t="s">
        <v>121</v>
      </c>
      <c r="D19" s="83" t="s">
        <v>122</v>
      </c>
      <c r="E19" s="83" t="s">
        <v>123</v>
      </c>
      <c r="F19" s="83">
        <v>64.2</v>
      </c>
      <c r="G19" s="83">
        <v>47.6</v>
      </c>
      <c r="H19" s="83" t="s">
        <v>124</v>
      </c>
      <c r="I19" s="83">
        <v>35.4</v>
      </c>
    </row>
    <row r="20" spans="1:9">
      <c r="A20" s="83" t="s">
        <v>125</v>
      </c>
      <c r="B20" s="83" t="s">
        <v>126</v>
      </c>
      <c r="C20" s="83" t="s">
        <v>126</v>
      </c>
      <c r="D20" s="83" t="s">
        <v>126</v>
      </c>
      <c r="E20" s="83" t="s">
        <v>126</v>
      </c>
      <c r="F20" s="83" t="s">
        <v>127</v>
      </c>
      <c r="G20" s="83" t="s">
        <v>127</v>
      </c>
      <c r="H20" s="83" t="s">
        <v>128</v>
      </c>
      <c r="I20" s="83" t="s">
        <v>128</v>
      </c>
    </row>
    <row r="21" spans="1:9">
      <c r="A21" s="83" t="s">
        <v>129</v>
      </c>
      <c r="B21" s="83" t="s">
        <v>130</v>
      </c>
      <c r="C21" s="83" t="s">
        <v>131</v>
      </c>
      <c r="D21" s="83" t="s">
        <v>132</v>
      </c>
      <c r="E21" s="83" t="s">
        <v>133</v>
      </c>
      <c r="F21" s="83">
        <v>64.2</v>
      </c>
      <c r="G21" s="83">
        <v>47.6</v>
      </c>
      <c r="H21" s="83" t="s">
        <v>124</v>
      </c>
      <c r="I21" s="83">
        <v>35.4</v>
      </c>
    </row>
  </sheetData>
  <mergeCells count="11">
    <mergeCell ref="H15:I15"/>
    <mergeCell ref="B15:G15"/>
    <mergeCell ref="B16:E16"/>
    <mergeCell ref="F16:G16"/>
    <mergeCell ref="H16:H17"/>
    <mergeCell ref="I16:I17"/>
    <mergeCell ref="A15:A17"/>
    <mergeCell ref="D3:G3"/>
    <mergeCell ref="B3:C3"/>
    <mergeCell ref="A3:A4"/>
    <mergeCell ref="A1:G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30" sqref="A30:E30"/>
    </sheetView>
  </sheetViews>
  <sheetFormatPr baseColWidth="10" defaultRowHeight="15" x14ac:dyDescent="0"/>
  <cols>
    <col min="1" max="1" width="30.33203125" bestFit="1" customWidth="1"/>
  </cols>
  <sheetData>
    <row r="1" spans="1:2">
      <c r="A1" t="s">
        <v>166</v>
      </c>
    </row>
    <row r="2" spans="1:2">
      <c r="A2" s="83"/>
      <c r="B2" s="83" t="s">
        <v>48</v>
      </c>
    </row>
    <row r="3" spans="1:2">
      <c r="A3" s="83" t="s">
        <v>252</v>
      </c>
      <c r="B3" s="112">
        <v>0.498</v>
      </c>
    </row>
    <row r="4" spans="1:2">
      <c r="A4" s="83" t="s">
        <v>251</v>
      </c>
      <c r="B4" s="111">
        <v>0.04</v>
      </c>
    </row>
    <row r="5" spans="1:2">
      <c r="A5" s="83" t="s">
        <v>250</v>
      </c>
      <c r="B5" s="112">
        <v>0.46200000000000002</v>
      </c>
    </row>
    <row r="27" spans="1:5" ht="96" customHeight="1">
      <c r="A27" s="103" t="s">
        <v>253</v>
      </c>
      <c r="B27" s="103"/>
      <c r="C27" s="103"/>
      <c r="D27" s="103"/>
      <c r="E27" s="103"/>
    </row>
    <row r="28" spans="1:5" ht="67" customHeight="1">
      <c r="A28" s="103" t="s">
        <v>167</v>
      </c>
      <c r="B28" s="103"/>
      <c r="C28" s="103"/>
      <c r="D28" s="103"/>
      <c r="E28" s="103"/>
    </row>
    <row r="29" spans="1:5" ht="151" customHeight="1">
      <c r="A29" s="103" t="s">
        <v>168</v>
      </c>
      <c r="B29" s="103"/>
      <c r="C29" s="103"/>
      <c r="D29" s="103"/>
      <c r="E29" s="103"/>
    </row>
    <row r="30" spans="1:5" ht="87" customHeight="1">
      <c r="A30" s="97" t="s">
        <v>169</v>
      </c>
      <c r="B30" s="97"/>
      <c r="C30" s="97"/>
      <c r="D30" s="97"/>
      <c r="E30" s="97"/>
    </row>
  </sheetData>
  <mergeCells count="4">
    <mergeCell ref="A27:E27"/>
    <mergeCell ref="A28:E28"/>
    <mergeCell ref="A29:E29"/>
    <mergeCell ref="A30:E30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"/>
  <sheetViews>
    <sheetView workbookViewId="0">
      <selection activeCell="I15" sqref="I15"/>
    </sheetView>
  </sheetViews>
  <sheetFormatPr baseColWidth="10" defaultRowHeight="15" x14ac:dyDescent="0"/>
  <sheetData>
    <row r="1" spans="1:6">
      <c r="A1" t="s">
        <v>29</v>
      </c>
    </row>
    <row r="2" spans="1:6">
      <c r="A2" t="s">
        <v>30</v>
      </c>
    </row>
    <row r="4" spans="1:6">
      <c r="A4" s="34" t="s">
        <v>36</v>
      </c>
      <c r="B4" s="35" t="e">
        <f ca="1">INDIRECT("'Свод Дебиторки'!$B"&amp;(COLUMN(B4)+1))</f>
        <v>#REF!</v>
      </c>
      <c r="C4" s="35" t="e">
        <f ca="1">INDIRECT("'Свод Дебиторки'!$B"&amp;(COLUMN(C4)+1))</f>
        <v>#REF!</v>
      </c>
      <c r="D4" s="35" t="e">
        <f ca="1">INDIRECT("'Свод Дебиторки'!$B"&amp;(COLUMN(D4)+1))</f>
        <v>#REF!</v>
      </c>
      <c r="E4" s="35" t="e">
        <f ca="1">INDIRECT("'Свод Дебиторки'!$B"&amp;(COLUMN(E4)+1))</f>
        <v>#REF!</v>
      </c>
      <c r="F4" s="35" t="e">
        <f ca="1">INDIRECT("'Свод Дебиторки'!$B"&amp;(COLUMN(F4)+1))</f>
        <v>#REF!</v>
      </c>
    </row>
    <row r="5" spans="1:6">
      <c r="A5" s="34" t="s">
        <v>37</v>
      </c>
      <c r="B5" s="35" t="e">
        <f ca="1">INDIRECT("'Свод Дебиторки'!$J"&amp;(COLUMN(B5)+1))</f>
        <v>#REF!</v>
      </c>
      <c r="C5" s="35" t="e">
        <f ca="1">INDIRECT("'Свод Дебиторки'!$J"&amp;(COLUMN(C5)+1))</f>
        <v>#REF!</v>
      </c>
      <c r="D5" s="35" t="e">
        <f ca="1">INDIRECT("'Свод Дебиторки'!$J"&amp;(COLUMN(D5)+1))</f>
        <v>#REF!</v>
      </c>
      <c r="E5" s="35" t="e">
        <f ca="1">INDIRECT("'Свод Дебиторки'!$J"&amp;(COLUMN(E5)+1))</f>
        <v>#REF!</v>
      </c>
      <c r="F5" s="35" t="e">
        <f ca="1">INDIRECT("'Свод Дебиторки'!$J"&amp;(COLUMN(F5)+1))</f>
        <v>#REF!</v>
      </c>
    </row>
    <row r="6" spans="1:6">
      <c r="A6" s="34" t="s">
        <v>38</v>
      </c>
      <c r="B6" s="36" t="e">
        <f ca="1">B5/B4</f>
        <v>#REF!</v>
      </c>
      <c r="C6" s="36" t="e">
        <f ca="1">C5/C4</f>
        <v>#REF!</v>
      </c>
      <c r="D6" s="36" t="e">
        <f ca="1">D5/D4</f>
        <v>#REF!</v>
      </c>
      <c r="E6" s="36" t="e">
        <f ca="1">E5/E4</f>
        <v>#REF!</v>
      </c>
      <c r="F6" s="36" t="e">
        <f ca="1">F5/F4</f>
        <v>#REF!</v>
      </c>
    </row>
    <row r="7" spans="1:6">
      <c r="A7" s="34" t="s">
        <v>39</v>
      </c>
      <c r="B7" s="37" t="e">
        <f ca="1">#REF!/B4*12</f>
        <v>#REF!</v>
      </c>
      <c r="C7" s="37" t="e">
        <f ca="1">#REF!/C4*12</f>
        <v>#REF!</v>
      </c>
      <c r="D7" s="37" t="e">
        <f ca="1">#REF!/D4*12</f>
        <v>#REF!</v>
      </c>
      <c r="E7" s="37" t="e">
        <f ca="1">#REF!/E4*12</f>
        <v>#REF!</v>
      </c>
      <c r="F7" s="37" t="e">
        <f ca="1">#REF!/F4*12</f>
        <v>#REF!</v>
      </c>
    </row>
    <row r="8" spans="1:6">
      <c r="A8" s="38" t="s">
        <v>40</v>
      </c>
      <c r="B8" s="39" t="e">
        <f ca="1">360/B7</f>
        <v>#REF!</v>
      </c>
      <c r="C8" s="39" t="e">
        <f ca="1">360/C7</f>
        <v>#REF!</v>
      </c>
      <c r="D8" s="39" t="e">
        <f ca="1">360/D7</f>
        <v>#REF!</v>
      </c>
      <c r="E8" s="39" t="e">
        <f ca="1">360/E7</f>
        <v>#REF!</v>
      </c>
      <c r="F8" s="39" t="e">
        <f ca="1">360/F7</f>
        <v>#REF!</v>
      </c>
    </row>
  </sheetData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Общая</vt:lpstr>
      <vt:lpstr>Склад</vt:lpstr>
      <vt:lpstr>Возраст склада</vt:lpstr>
      <vt:lpstr>Издержки</vt:lpstr>
      <vt:lpstr>Рентабельность</vt:lpstr>
      <vt:lpstr>Фин устойчивость</vt:lpstr>
      <vt:lpstr>Обор средства</vt:lpstr>
      <vt:lpstr>Капитал</vt:lpstr>
      <vt:lpstr>Sheet7</vt:lpstr>
      <vt:lpstr>Конкуренты</vt:lpstr>
      <vt:lpstr>Выводы</vt:lpstr>
    </vt:vector>
  </TitlesOfParts>
  <Company>Actually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Kalashnikov</dc:creator>
  <cp:lastModifiedBy>Andrey Kalashnikov</cp:lastModifiedBy>
  <dcterms:created xsi:type="dcterms:W3CDTF">2015-04-11T14:23:48Z</dcterms:created>
  <dcterms:modified xsi:type="dcterms:W3CDTF">2015-04-12T08:06:45Z</dcterms:modified>
</cp:coreProperties>
</file>